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6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7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8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9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0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defaultThemeVersion="124226"/>
  <workbookProtection workbookAlgorithmName="SHA-512" workbookHashValue="kso/F3vbTGTbvW49KRrttkTNpdhg/MZi3TrFsmwMYZzdqEgHPiFTeKDAhdczAJ/hNyZdFGszSwWikwqe6jJ03A==" workbookSaltValue="fTdXPom8xjpjnVw3Ubjq4w==" workbookSpinCount="100000" lockStructure="1"/>
  <bookViews>
    <workbookView xWindow="-120" yWindow="-120" windowWidth="20730" windowHeight="11160"/>
  </bookViews>
  <sheets>
    <sheet name="Metodika, seznam pojmů" sheetId="5" r:id="rId1"/>
    <sheet name="Výsl. OS - 2019 průřezová data" sheetId="2" r:id="rId2"/>
    <sheet name="Výsl. OS - grafy, časové řady" sheetId="16" r:id="rId3"/>
    <sheet name="Přehled_trest_2019" sheetId="1" r:id="rId4"/>
    <sheet name="Přehled_trest_po_kr_2019" sheetId="6" r:id="rId5"/>
    <sheet name="Databáze_trest" sheetId="13" r:id="rId6"/>
    <sheet name="Přehled_civil_2019" sheetId="8" r:id="rId7"/>
    <sheet name="Přehled_civil_po_kr_2019" sheetId="10" r:id="rId8"/>
    <sheet name="Databáze_civil" sheetId="15" r:id="rId9"/>
    <sheet name="Přehled_opatro_2019" sheetId="11" r:id="rId10"/>
    <sheet name="Přehled_opatro_po_kr_2019" sheetId="12" r:id="rId11"/>
    <sheet name="Pom_tabulky_grafy" sheetId="14" state="hidden" r:id="rId12"/>
    <sheet name="Databáze_opatro" sheetId="17" r:id="rId13"/>
    <sheet name="Výsl. KS trest - 2019" sheetId="18" r:id="rId14"/>
    <sheet name="Výsl. KS trest - grafy, řady" sheetId="22" r:id="rId15"/>
    <sheet name="Přehled_trest_2019_KS" sheetId="21" r:id="rId16"/>
    <sheet name="Databáze_trest_KS" sheetId="20" r:id="rId17"/>
    <sheet name="Pom_tabulky_grafy_KS" sheetId="19" state="hidden" r:id="rId18"/>
    <sheet name="Přehled_To_2019_KS" sheetId="24" r:id="rId19"/>
    <sheet name="Databáze_To_KS" sheetId="23" r:id="rId20"/>
    <sheet name="Výsl. KS civil - 2019" sheetId="27" r:id="rId21"/>
    <sheet name="Výsl. KS civil - grafy, řady" sheetId="28" r:id="rId22"/>
    <sheet name="Přehled_Cm_2019_KS" sheetId="29" r:id="rId23"/>
    <sheet name="Databáze_Cm_KS" sheetId="30" r:id="rId24"/>
    <sheet name="Přehled_C_2019_KS" sheetId="25" r:id="rId25"/>
    <sheet name="Databáze_C_KS" sheetId="26" r:id="rId26"/>
    <sheet name="Přehled_Co_2019_KS" sheetId="31" r:id="rId27"/>
    <sheet name="Databáze_Co_KS" sheetId="33" r:id="rId28"/>
    <sheet name="Výsl. KS spravni - 2019" sheetId="38" r:id="rId29"/>
    <sheet name="Výsl. KS spravni - grafy, řady" sheetId="39" r:id="rId30"/>
    <sheet name="Přehled_A_2019_KS" sheetId="35" r:id="rId31"/>
    <sheet name="Databáze_A_KS" sheetId="37" r:id="rId32"/>
    <sheet name="Výsl. KS INS - 2019" sheetId="40" r:id="rId33"/>
    <sheet name="Výsl. KS insolv - grafy, řady" sheetId="41" r:id="rId34"/>
    <sheet name="Přehled_INS_2019_KS" sheetId="44" r:id="rId35"/>
    <sheet name="Databáze_INS_KS" sheetId="45" r:id="rId36"/>
    <sheet name="Přehled_ICm_2019_KS" sheetId="42" r:id="rId37"/>
    <sheet name="Databáze_ICm_KS" sheetId="43" r:id="rId38"/>
  </sheets>
  <definedNames>
    <definedName name="_xlnm._FilterDatabase" localSheetId="31" hidden="1">Databáze_A_KS!$A$5:$AI$101</definedName>
    <definedName name="_xlnm._FilterDatabase" localSheetId="25" hidden="1">Databáze_C_KS!$A$5:$K$101</definedName>
    <definedName name="_xlnm._FilterDatabase" localSheetId="8" hidden="1">Databáze_civil!$A$5:$L$1037</definedName>
    <definedName name="_xlnm._FilterDatabase" localSheetId="23" hidden="1">Databáze_Cm_KS!$A$5:$K$101</definedName>
    <definedName name="_xlnm._FilterDatabase" localSheetId="27" hidden="1">Databáze_Co_KS!$A$5:$K$101</definedName>
    <definedName name="_xlnm._FilterDatabase" localSheetId="37" hidden="1">Databáze_ICm_KS!$A$5:$K$101</definedName>
    <definedName name="_xlnm._FilterDatabase" localSheetId="35" hidden="1">Databáze_INS_KS!$A$5:$N$101</definedName>
    <definedName name="_xlnm._FilterDatabase" localSheetId="12" hidden="1">Databáze_opatro!$A$5:$L$1037</definedName>
    <definedName name="_xlnm._FilterDatabase" localSheetId="19" hidden="1">Databáze_To_KS!$A$5:$K$101</definedName>
    <definedName name="_xlnm._FilterDatabase" localSheetId="5" hidden="1">Databáze_trest!$A$5:$L$1037</definedName>
    <definedName name="_xlnm._FilterDatabase" localSheetId="16" hidden="1">Databáze_trest_KS!$A$5:$K$101</definedName>
    <definedName name="_xlnm._FilterDatabase" localSheetId="6" hidden="1">Přehled_civil_2019!$A$5:$R$92</definedName>
    <definedName name="_xlnm._FilterDatabase" localSheetId="9" hidden="1">Přehled_opatro_2019!$A$5:$K$92</definedName>
    <definedName name="_xlnm._FilterDatabase" localSheetId="3" hidden="1">Přehled_trest_2019!$A$5:$S$92</definedName>
    <definedName name="_xlnm.Print_Area" localSheetId="1">'Výsl. OS - 2019 průřezová data'!$A$1:$AC$69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35" l="1"/>
  <c r="U13" i="44"/>
  <c r="T14" i="27"/>
  <c r="V14" i="27" s="1"/>
  <c r="T16" i="27"/>
  <c r="L6" i="31"/>
  <c r="M6" i="31"/>
  <c r="N6" i="31"/>
  <c r="L7" i="31"/>
  <c r="M7" i="31"/>
  <c r="N7" i="31"/>
  <c r="L8" i="31"/>
  <c r="M8" i="31"/>
  <c r="N8" i="31"/>
  <c r="L9" i="31"/>
  <c r="M9" i="31"/>
  <c r="N9" i="31"/>
  <c r="L10" i="31"/>
  <c r="M10" i="31"/>
  <c r="N10" i="31"/>
  <c r="L11" i="31"/>
  <c r="M11" i="31"/>
  <c r="N11" i="31"/>
  <c r="L12" i="31"/>
  <c r="M12" i="31"/>
  <c r="N12" i="31"/>
  <c r="M5" i="31"/>
  <c r="N5" i="31"/>
  <c r="T17" i="27" s="1"/>
  <c r="L5" i="31"/>
  <c r="T15" i="27" s="1"/>
  <c r="K13" i="31"/>
  <c r="U14" i="27" s="1"/>
  <c r="J20" i="27"/>
  <c r="C20" i="27"/>
  <c r="O6" i="25"/>
  <c r="P6" i="25"/>
  <c r="Q6" i="25"/>
  <c r="O7" i="25"/>
  <c r="P7" i="25"/>
  <c r="Q7" i="25"/>
  <c r="O8" i="25"/>
  <c r="P8" i="25"/>
  <c r="Q8" i="25"/>
  <c r="O9" i="25"/>
  <c r="P9" i="25"/>
  <c r="Q9" i="25"/>
  <c r="O10" i="25"/>
  <c r="P10" i="25"/>
  <c r="Q10" i="25"/>
  <c r="O11" i="25"/>
  <c r="P11" i="25"/>
  <c r="Q11" i="25"/>
  <c r="O12" i="25"/>
  <c r="P12" i="25"/>
  <c r="Q12" i="25"/>
  <c r="P5" i="25"/>
  <c r="C19" i="27" s="1"/>
  <c r="Q5" i="25"/>
  <c r="O5" i="25"/>
  <c r="C18" i="27" s="1"/>
  <c r="C17" i="27"/>
  <c r="E17" i="27" s="1"/>
  <c r="P12" i="29"/>
  <c r="Q11" i="29"/>
  <c r="Q9" i="29"/>
  <c r="P8" i="29"/>
  <c r="Q7" i="29"/>
  <c r="Q5" i="29"/>
  <c r="J19" i="27" s="1"/>
  <c r="P6" i="29"/>
  <c r="Q6" i="29"/>
  <c r="R6" i="29"/>
  <c r="R7" i="29"/>
  <c r="Q8" i="29"/>
  <c r="R8" i="29"/>
  <c r="P9" i="29"/>
  <c r="R9" i="29"/>
  <c r="P10" i="29"/>
  <c r="Q10" i="29"/>
  <c r="R10" i="29"/>
  <c r="R11" i="29"/>
  <c r="Q12" i="29"/>
  <c r="R12" i="29"/>
  <c r="R5" i="29"/>
  <c r="O13" i="29"/>
  <c r="J17" i="27"/>
  <c r="K14" i="18"/>
  <c r="J14" i="18"/>
  <c r="L14" i="18" s="1"/>
  <c r="L6" i="24"/>
  <c r="M6" i="24"/>
  <c r="N6" i="24"/>
  <c r="L7" i="24"/>
  <c r="M7" i="24"/>
  <c r="N7" i="24"/>
  <c r="L8" i="24"/>
  <c r="M8" i="24"/>
  <c r="N8" i="24"/>
  <c r="L9" i="24"/>
  <c r="M9" i="24"/>
  <c r="N9" i="24"/>
  <c r="L10" i="24"/>
  <c r="M10" i="24"/>
  <c r="N10" i="24"/>
  <c r="L11" i="24"/>
  <c r="M11" i="24"/>
  <c r="N11" i="24"/>
  <c r="L12" i="24"/>
  <c r="M12" i="24"/>
  <c r="N12" i="24"/>
  <c r="M5" i="24"/>
  <c r="J16" i="18" s="1"/>
  <c r="N5" i="24"/>
  <c r="J17" i="18" s="1"/>
  <c r="L17" i="18" s="1"/>
  <c r="L5" i="24"/>
  <c r="J15" i="18" s="1"/>
  <c r="K13" i="24"/>
  <c r="C21" i="18"/>
  <c r="C19" i="18"/>
  <c r="R11" i="21"/>
  <c r="Q8" i="21"/>
  <c r="Q7" i="21"/>
  <c r="Q6" i="21"/>
  <c r="R6" i="21"/>
  <c r="S6" i="21"/>
  <c r="S8" i="21"/>
  <c r="Q9" i="21"/>
  <c r="R9" i="21"/>
  <c r="S9" i="21"/>
  <c r="Q10" i="21"/>
  <c r="R10" i="21"/>
  <c r="S10" i="21"/>
  <c r="Q12" i="21"/>
  <c r="R12" i="21"/>
  <c r="S12" i="21"/>
  <c r="R5" i="21"/>
  <c r="C20" i="18" s="1"/>
  <c r="S5" i="21"/>
  <c r="Q5" i="21"/>
  <c r="E19" i="27" l="1"/>
  <c r="V15" i="27"/>
  <c r="V16" i="27"/>
  <c r="E18" i="27"/>
  <c r="L19" i="27"/>
  <c r="V17" i="27"/>
  <c r="L16" i="18"/>
  <c r="L20" i="27"/>
  <c r="L15" i="18"/>
  <c r="E20" i="27"/>
  <c r="P11" i="29"/>
  <c r="P7" i="29"/>
  <c r="P5" i="29"/>
  <c r="J18" i="27" s="1"/>
  <c r="L18" i="27" s="1"/>
  <c r="S11" i="21"/>
  <c r="E21" i="18" s="1"/>
  <c r="S7" i="21"/>
  <c r="R7" i="21"/>
  <c r="Q11" i="21"/>
  <c r="E19" i="18" s="1"/>
  <c r="R8" i="21"/>
  <c r="E20" i="18" l="1"/>
  <c r="S13" i="21"/>
  <c r="D21" i="18" s="1"/>
  <c r="R13" i="21"/>
  <c r="D20" i="18" s="1"/>
  <c r="Q13" i="21"/>
  <c r="D19" i="18" s="1"/>
  <c r="P13" i="21"/>
  <c r="X15" i="2"/>
  <c r="X14" i="2"/>
  <c r="L92" i="11"/>
  <c r="AA16" i="2" s="1"/>
  <c r="X16" i="2"/>
  <c r="AB16" i="2" s="1"/>
  <c r="L8" i="12"/>
  <c r="M8" i="12"/>
  <c r="L9" i="12"/>
  <c r="M9" i="12"/>
  <c r="L10" i="12"/>
  <c r="M10" i="12"/>
  <c r="L11" i="12"/>
  <c r="M11" i="12"/>
  <c r="L12" i="12"/>
  <c r="M12" i="12"/>
  <c r="L13" i="12"/>
  <c r="M13" i="12"/>
  <c r="L14" i="12"/>
  <c r="M14" i="12"/>
  <c r="L15" i="12"/>
  <c r="M15" i="12"/>
  <c r="K9" i="12"/>
  <c r="K10" i="12"/>
  <c r="K11" i="12"/>
  <c r="K12" i="12"/>
  <c r="K13" i="12"/>
  <c r="K14" i="12"/>
  <c r="K15" i="12"/>
  <c r="K8" i="12"/>
  <c r="J9" i="12"/>
  <c r="J10" i="12"/>
  <c r="J11" i="12"/>
  <c r="J12" i="12"/>
  <c r="J13" i="12"/>
  <c r="J14" i="12"/>
  <c r="J15" i="12"/>
  <c r="J8" i="12"/>
  <c r="M7" i="11"/>
  <c r="N7" i="11"/>
  <c r="O7" i="11"/>
  <c r="M8" i="11"/>
  <c r="N8" i="11"/>
  <c r="O8" i="11"/>
  <c r="M9" i="11"/>
  <c r="N9" i="11"/>
  <c r="O9" i="11"/>
  <c r="M10" i="11"/>
  <c r="N10" i="11"/>
  <c r="O10" i="11"/>
  <c r="M11" i="11"/>
  <c r="N11" i="11"/>
  <c r="O11" i="11"/>
  <c r="M12" i="11"/>
  <c r="N12" i="11"/>
  <c r="O12" i="11"/>
  <c r="M13" i="11"/>
  <c r="N13" i="11"/>
  <c r="O13" i="11"/>
  <c r="M14" i="11"/>
  <c r="N14" i="11"/>
  <c r="O14" i="11"/>
  <c r="M15" i="11"/>
  <c r="N15" i="11"/>
  <c r="O15" i="11"/>
  <c r="M16" i="11"/>
  <c r="X17" i="2" s="1"/>
  <c r="N16" i="11"/>
  <c r="X18" i="2" s="1"/>
  <c r="O16" i="11"/>
  <c r="X19" i="2" s="1"/>
  <c r="M17" i="11"/>
  <c r="N17" i="11"/>
  <c r="O17" i="11"/>
  <c r="M18" i="11"/>
  <c r="N18" i="11"/>
  <c r="O18" i="11"/>
  <c r="M19" i="11"/>
  <c r="N19" i="11"/>
  <c r="O19" i="11"/>
  <c r="M20" i="11"/>
  <c r="N20" i="11"/>
  <c r="O20" i="11"/>
  <c r="M21" i="11"/>
  <c r="N21" i="11"/>
  <c r="O21" i="11"/>
  <c r="M22" i="11"/>
  <c r="N22" i="11"/>
  <c r="O22" i="11"/>
  <c r="M23" i="11"/>
  <c r="N23" i="11"/>
  <c r="O23" i="11"/>
  <c r="M24" i="11"/>
  <c r="N24" i="11"/>
  <c r="O24" i="11"/>
  <c r="M25" i="11"/>
  <c r="N25" i="11"/>
  <c r="O25" i="11"/>
  <c r="M26" i="11"/>
  <c r="N26" i="11"/>
  <c r="O26" i="11"/>
  <c r="M27" i="11"/>
  <c r="N27" i="11"/>
  <c r="O27" i="11"/>
  <c r="M28" i="11"/>
  <c r="N28" i="11"/>
  <c r="O28" i="11"/>
  <c r="M29" i="11"/>
  <c r="N29" i="11"/>
  <c r="O29" i="11"/>
  <c r="M30" i="11"/>
  <c r="N30" i="11"/>
  <c r="O30" i="11"/>
  <c r="M31" i="11"/>
  <c r="N31" i="11"/>
  <c r="O31" i="11"/>
  <c r="M32" i="11"/>
  <c r="N32" i="11"/>
  <c r="O32" i="11"/>
  <c r="M33" i="11"/>
  <c r="N33" i="11"/>
  <c r="O33" i="11"/>
  <c r="M34" i="11"/>
  <c r="N34" i="11"/>
  <c r="O34" i="11"/>
  <c r="M35" i="11"/>
  <c r="N35" i="11"/>
  <c r="O35" i="11"/>
  <c r="M36" i="11"/>
  <c r="N36" i="11"/>
  <c r="O36" i="11"/>
  <c r="M37" i="11"/>
  <c r="N37" i="11"/>
  <c r="O37" i="11"/>
  <c r="M38" i="11"/>
  <c r="N38" i="11"/>
  <c r="O38" i="11"/>
  <c r="M39" i="11"/>
  <c r="N39" i="11"/>
  <c r="O39" i="11"/>
  <c r="M40" i="11"/>
  <c r="N40" i="11"/>
  <c r="O40" i="11"/>
  <c r="M41" i="11"/>
  <c r="N41" i="11"/>
  <c r="O41" i="11"/>
  <c r="M42" i="11"/>
  <c r="N42" i="11"/>
  <c r="O42" i="11"/>
  <c r="M43" i="11"/>
  <c r="N43" i="11"/>
  <c r="O43" i="11"/>
  <c r="M44" i="11"/>
  <c r="N44" i="11"/>
  <c r="O44" i="11"/>
  <c r="M45" i="11"/>
  <c r="N45" i="11"/>
  <c r="O45" i="11"/>
  <c r="M46" i="11"/>
  <c r="N46" i="11"/>
  <c r="O46" i="11"/>
  <c r="M47" i="11"/>
  <c r="N47" i="11"/>
  <c r="O47" i="11"/>
  <c r="M48" i="11"/>
  <c r="N48" i="11"/>
  <c r="O48" i="11"/>
  <c r="M49" i="11"/>
  <c r="N49" i="11"/>
  <c r="O49" i="11"/>
  <c r="M50" i="11"/>
  <c r="N50" i="11"/>
  <c r="O50" i="11"/>
  <c r="M51" i="11"/>
  <c r="N51" i="11"/>
  <c r="O51" i="11"/>
  <c r="M52" i="11"/>
  <c r="N52" i="11"/>
  <c r="O52" i="11"/>
  <c r="M53" i="11"/>
  <c r="N53" i="11"/>
  <c r="O53" i="11"/>
  <c r="M54" i="11"/>
  <c r="N54" i="11"/>
  <c r="O54" i="11"/>
  <c r="M55" i="11"/>
  <c r="N55" i="11"/>
  <c r="O55" i="11"/>
  <c r="M56" i="11"/>
  <c r="N56" i="11"/>
  <c r="O56" i="11"/>
  <c r="M57" i="11"/>
  <c r="N57" i="11"/>
  <c r="O57" i="11"/>
  <c r="M58" i="11"/>
  <c r="N58" i="11"/>
  <c r="O58" i="11"/>
  <c r="M59" i="11"/>
  <c r="N59" i="11"/>
  <c r="O59" i="11"/>
  <c r="M60" i="11"/>
  <c r="N60" i="11"/>
  <c r="O60" i="11"/>
  <c r="M61" i="11"/>
  <c r="N61" i="11"/>
  <c r="O61" i="11"/>
  <c r="M62" i="11"/>
  <c r="N62" i="11"/>
  <c r="O62" i="11"/>
  <c r="M63" i="11"/>
  <c r="N63" i="11"/>
  <c r="O63" i="11"/>
  <c r="M64" i="11"/>
  <c r="N64" i="11"/>
  <c r="O64" i="11"/>
  <c r="M65" i="11"/>
  <c r="N65" i="11"/>
  <c r="O65" i="11"/>
  <c r="M66" i="11"/>
  <c r="N66" i="11"/>
  <c r="O66" i="11"/>
  <c r="M67" i="11"/>
  <c r="N67" i="11"/>
  <c r="O67" i="11"/>
  <c r="M68" i="11"/>
  <c r="N68" i="11"/>
  <c r="O68" i="11"/>
  <c r="M69" i="11"/>
  <c r="N69" i="11"/>
  <c r="O69" i="11"/>
  <c r="M70" i="11"/>
  <c r="N70" i="11"/>
  <c r="O70" i="11"/>
  <c r="M71" i="11"/>
  <c r="N71" i="11"/>
  <c r="O71" i="11"/>
  <c r="M72" i="11"/>
  <c r="N72" i="11"/>
  <c r="O72" i="11"/>
  <c r="M73" i="11"/>
  <c r="N73" i="11"/>
  <c r="O73" i="11"/>
  <c r="M74" i="11"/>
  <c r="N74" i="11"/>
  <c r="O74" i="11"/>
  <c r="M75" i="11"/>
  <c r="N75" i="11"/>
  <c r="O75" i="11"/>
  <c r="M76" i="11"/>
  <c r="N76" i="11"/>
  <c r="O76" i="11"/>
  <c r="M77" i="11"/>
  <c r="N77" i="11"/>
  <c r="O77" i="11"/>
  <c r="M78" i="11"/>
  <c r="N78" i="11"/>
  <c r="O78" i="11"/>
  <c r="M79" i="11"/>
  <c r="N79" i="11"/>
  <c r="O79" i="11"/>
  <c r="M80" i="11"/>
  <c r="N80" i="11"/>
  <c r="O80" i="11"/>
  <c r="M81" i="11"/>
  <c r="N81" i="11"/>
  <c r="O81" i="11"/>
  <c r="M82" i="11"/>
  <c r="N82" i="11"/>
  <c r="O82" i="11"/>
  <c r="M83" i="11"/>
  <c r="N83" i="11"/>
  <c r="O83" i="11"/>
  <c r="M84" i="11"/>
  <c r="N84" i="11"/>
  <c r="O84" i="11"/>
  <c r="M85" i="11"/>
  <c r="N85" i="11"/>
  <c r="O85" i="11"/>
  <c r="M86" i="11"/>
  <c r="N86" i="11"/>
  <c r="O86" i="11"/>
  <c r="M87" i="11"/>
  <c r="N87" i="11"/>
  <c r="O87" i="11"/>
  <c r="M88" i="11"/>
  <c r="N88" i="11"/>
  <c r="O88" i="11"/>
  <c r="M89" i="11"/>
  <c r="N89" i="11"/>
  <c r="O89" i="11"/>
  <c r="M90" i="11"/>
  <c r="N90" i="11"/>
  <c r="O90" i="11"/>
  <c r="M91" i="11"/>
  <c r="N91" i="11"/>
  <c r="O91" i="11"/>
  <c r="N6" i="11"/>
  <c r="O6" i="11"/>
  <c r="M6" i="11"/>
  <c r="Q9" i="10"/>
  <c r="Q10" i="10"/>
  <c r="Q11" i="10"/>
  <c r="Q12" i="10"/>
  <c r="Q13" i="10"/>
  <c r="Q14" i="10"/>
  <c r="Q15" i="10"/>
  <c r="Q8" i="10"/>
  <c r="M8" i="10"/>
  <c r="O92" i="8"/>
  <c r="S92" i="8"/>
  <c r="R9" i="6"/>
  <c r="R10" i="6"/>
  <c r="R11" i="6"/>
  <c r="R12" i="6"/>
  <c r="R13" i="6"/>
  <c r="R14" i="6"/>
  <c r="R15" i="6"/>
  <c r="R8" i="6"/>
  <c r="T92" i="1"/>
  <c r="AB19" i="2" l="1"/>
  <c r="AB18" i="2"/>
  <c r="AB17" i="2"/>
  <c r="Q92" i="11"/>
  <c r="P92" i="11"/>
  <c r="R5" i="44" l="1"/>
  <c r="S5" i="44"/>
  <c r="T5" i="44"/>
  <c r="R6" i="44"/>
  <c r="S6" i="44"/>
  <c r="T6" i="44"/>
  <c r="R7" i="44"/>
  <c r="S7" i="44"/>
  <c r="T7" i="44"/>
  <c r="R8" i="44"/>
  <c r="S8" i="44"/>
  <c r="T8" i="44"/>
  <c r="R9" i="44"/>
  <c r="S9" i="44"/>
  <c r="T9" i="44"/>
  <c r="R10" i="44"/>
  <c r="S10" i="44"/>
  <c r="T10" i="44"/>
  <c r="R11" i="44"/>
  <c r="S11" i="44"/>
  <c r="T11" i="44"/>
  <c r="R12" i="44"/>
  <c r="S12" i="44"/>
  <c r="T12" i="44"/>
  <c r="B101" i="45" l="1"/>
  <c r="B100" i="45"/>
  <c r="B99" i="45"/>
  <c r="B98" i="45"/>
  <c r="B97" i="45"/>
  <c r="B96" i="45"/>
  <c r="B95" i="45"/>
  <c r="B94" i="45"/>
  <c r="K101" i="43"/>
  <c r="B101" i="43"/>
  <c r="K100" i="43"/>
  <c r="B100" i="43"/>
  <c r="K99" i="43"/>
  <c r="B99" i="43"/>
  <c r="K98" i="43"/>
  <c r="B98" i="43"/>
  <c r="K97" i="43"/>
  <c r="B97" i="43"/>
  <c r="K96" i="43"/>
  <c r="B96" i="43"/>
  <c r="K95" i="43"/>
  <c r="B95" i="43"/>
  <c r="K94" i="43"/>
  <c r="B94" i="43"/>
  <c r="AE94" i="37"/>
  <c r="AE95" i="37"/>
  <c r="AE96" i="37"/>
  <c r="AE97" i="37"/>
  <c r="AE98" i="37"/>
  <c r="AE99" i="37"/>
  <c r="AE100" i="37"/>
  <c r="AE101" i="37"/>
  <c r="AA94" i="37"/>
  <c r="AA95" i="37"/>
  <c r="AA96" i="37"/>
  <c r="AA97" i="37"/>
  <c r="AA98" i="37"/>
  <c r="AA99" i="37"/>
  <c r="AA100" i="37"/>
  <c r="AA101" i="37"/>
  <c r="W94" i="37"/>
  <c r="W95" i="37"/>
  <c r="W96" i="37"/>
  <c r="W97" i="37"/>
  <c r="W98" i="37"/>
  <c r="W99" i="37"/>
  <c r="W100" i="37"/>
  <c r="W101" i="37"/>
  <c r="S94" i="37"/>
  <c r="S95" i="37"/>
  <c r="S96" i="37"/>
  <c r="S97" i="37"/>
  <c r="S98" i="37"/>
  <c r="S99" i="37"/>
  <c r="S100" i="37"/>
  <c r="S101" i="37"/>
  <c r="AH101" i="37" l="1"/>
  <c r="AG101" i="37"/>
  <c r="AF101" i="37"/>
  <c r="O101" i="37"/>
  <c r="K101" i="37"/>
  <c r="B101" i="37"/>
  <c r="AH100" i="37"/>
  <c r="AG100" i="37"/>
  <c r="AF100" i="37"/>
  <c r="O100" i="37"/>
  <c r="K100" i="37"/>
  <c r="B100" i="37"/>
  <c r="AH99" i="37"/>
  <c r="AG99" i="37"/>
  <c r="AF99" i="37"/>
  <c r="O99" i="37"/>
  <c r="K99" i="37"/>
  <c r="B99" i="37"/>
  <c r="AH98" i="37"/>
  <c r="AG98" i="37"/>
  <c r="AF98" i="37"/>
  <c r="O98" i="37"/>
  <c r="K98" i="37"/>
  <c r="B98" i="37"/>
  <c r="AH97" i="37"/>
  <c r="AG97" i="37"/>
  <c r="AF97" i="37"/>
  <c r="O97" i="37"/>
  <c r="K97" i="37"/>
  <c r="B97" i="37"/>
  <c r="AH96" i="37"/>
  <c r="AG96" i="37"/>
  <c r="AF96" i="37"/>
  <c r="O96" i="37"/>
  <c r="K96" i="37"/>
  <c r="B96" i="37"/>
  <c r="AH95" i="37"/>
  <c r="AG95" i="37"/>
  <c r="AF95" i="37"/>
  <c r="O95" i="37"/>
  <c r="K95" i="37"/>
  <c r="B95" i="37"/>
  <c r="AH94" i="37"/>
  <c r="AG94" i="37"/>
  <c r="AF94" i="37"/>
  <c r="O94" i="37"/>
  <c r="K94" i="37"/>
  <c r="B94" i="37"/>
  <c r="K101" i="33"/>
  <c r="B101" i="33"/>
  <c r="K100" i="33"/>
  <c r="B100" i="33"/>
  <c r="K99" i="33"/>
  <c r="B99" i="33"/>
  <c r="K98" i="33"/>
  <c r="B98" i="33"/>
  <c r="K97" i="33"/>
  <c r="B97" i="33"/>
  <c r="K96" i="33"/>
  <c r="B96" i="33"/>
  <c r="K95" i="33"/>
  <c r="B95" i="33"/>
  <c r="K94" i="33"/>
  <c r="B94" i="33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B101" i="26"/>
  <c r="B100" i="26"/>
  <c r="B99" i="26"/>
  <c r="B98" i="26"/>
  <c r="B97" i="26"/>
  <c r="B96" i="26"/>
  <c r="B95" i="26"/>
  <c r="B94" i="26"/>
  <c r="K94" i="30"/>
  <c r="K95" i="30"/>
  <c r="K96" i="30"/>
  <c r="K97" i="30"/>
  <c r="K98" i="30"/>
  <c r="K99" i="30"/>
  <c r="K100" i="30"/>
  <c r="K101" i="30"/>
  <c r="B101" i="30"/>
  <c r="B100" i="30"/>
  <c r="B99" i="30"/>
  <c r="B98" i="30"/>
  <c r="B97" i="30"/>
  <c r="B96" i="30"/>
  <c r="B95" i="30"/>
  <c r="B94" i="30"/>
  <c r="K101" i="23"/>
  <c r="B101" i="23"/>
  <c r="K100" i="23"/>
  <c r="B100" i="23"/>
  <c r="K99" i="23"/>
  <c r="B99" i="23"/>
  <c r="K98" i="23"/>
  <c r="B98" i="23"/>
  <c r="K97" i="23"/>
  <c r="B97" i="23"/>
  <c r="K96" i="23"/>
  <c r="B96" i="23"/>
  <c r="K95" i="23"/>
  <c r="B95" i="23"/>
  <c r="K94" i="23"/>
  <c r="B94" i="23"/>
  <c r="AI96" i="37" l="1"/>
  <c r="AI94" i="37"/>
  <c r="AI95" i="37"/>
  <c r="AI97" i="37"/>
  <c r="AI100" i="37"/>
  <c r="AI98" i="37"/>
  <c r="AI99" i="37"/>
  <c r="AI101" i="37"/>
  <c r="K84" i="20" l="1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B101" i="20"/>
  <c r="B100" i="20"/>
  <c r="B99" i="20"/>
  <c r="B98" i="20"/>
  <c r="B97" i="20"/>
  <c r="B96" i="20"/>
  <c r="B95" i="20"/>
  <c r="B94" i="20"/>
  <c r="L1037" i="17"/>
  <c r="B1037" i="17"/>
  <c r="L1036" i="17"/>
  <c r="B1036" i="17"/>
  <c r="L1035" i="17"/>
  <c r="B1035" i="17"/>
  <c r="L1034" i="17"/>
  <c r="B1034" i="17"/>
  <c r="L1033" i="17"/>
  <c r="B1033" i="17"/>
  <c r="L1032" i="17"/>
  <c r="B1032" i="17"/>
  <c r="L1031" i="17"/>
  <c r="B1031" i="17"/>
  <c r="L1030" i="17"/>
  <c r="B1030" i="17"/>
  <c r="L1029" i="17"/>
  <c r="B1029" i="17"/>
  <c r="L1028" i="17"/>
  <c r="B1028" i="17"/>
  <c r="L1027" i="17"/>
  <c r="B1027" i="17"/>
  <c r="L1026" i="17"/>
  <c r="B1026" i="17"/>
  <c r="L1025" i="17"/>
  <c r="B1025" i="17"/>
  <c r="L1024" i="17"/>
  <c r="B1024" i="17"/>
  <c r="L1023" i="17"/>
  <c r="B1023" i="17"/>
  <c r="L1022" i="17"/>
  <c r="B1022" i="17"/>
  <c r="L1021" i="17"/>
  <c r="B1021" i="17"/>
  <c r="L1020" i="17"/>
  <c r="B1020" i="17"/>
  <c r="L1019" i="17"/>
  <c r="B1019" i="17"/>
  <c r="L1018" i="17"/>
  <c r="B1018" i="17"/>
  <c r="L1017" i="17"/>
  <c r="B1017" i="17"/>
  <c r="L1016" i="17"/>
  <c r="B1016" i="17"/>
  <c r="L1015" i="17"/>
  <c r="B1015" i="17"/>
  <c r="L1014" i="17"/>
  <c r="B1014" i="17"/>
  <c r="L1013" i="17"/>
  <c r="B1013" i="17"/>
  <c r="L1012" i="17"/>
  <c r="B1012" i="17"/>
  <c r="L1011" i="17"/>
  <c r="B1011" i="17"/>
  <c r="L1010" i="17"/>
  <c r="B1010" i="17"/>
  <c r="L1009" i="17"/>
  <c r="B1009" i="17"/>
  <c r="L1008" i="17"/>
  <c r="B1008" i="17"/>
  <c r="L1007" i="17"/>
  <c r="B1007" i="17"/>
  <c r="L1006" i="17"/>
  <c r="B1006" i="17"/>
  <c r="L1005" i="17"/>
  <c r="B1005" i="17"/>
  <c r="L1004" i="17"/>
  <c r="B1004" i="17"/>
  <c r="L1003" i="17"/>
  <c r="B1003" i="17"/>
  <c r="L1002" i="17"/>
  <c r="B1002" i="17"/>
  <c r="L1001" i="17"/>
  <c r="B1001" i="17"/>
  <c r="L1000" i="17"/>
  <c r="B1000" i="17"/>
  <c r="L999" i="17"/>
  <c r="B999" i="17"/>
  <c r="L998" i="17"/>
  <c r="B998" i="17"/>
  <c r="L997" i="17"/>
  <c r="B997" i="17"/>
  <c r="L996" i="17"/>
  <c r="B996" i="17"/>
  <c r="L995" i="17"/>
  <c r="B995" i="17"/>
  <c r="L994" i="17"/>
  <c r="B994" i="17"/>
  <c r="L993" i="17"/>
  <c r="B993" i="17"/>
  <c r="L992" i="17"/>
  <c r="B992" i="17"/>
  <c r="L991" i="17"/>
  <c r="B991" i="17"/>
  <c r="L990" i="17"/>
  <c r="B990" i="17"/>
  <c r="L989" i="17"/>
  <c r="B989" i="17"/>
  <c r="L988" i="17"/>
  <c r="B988" i="17"/>
  <c r="L987" i="17"/>
  <c r="B987" i="17"/>
  <c r="L986" i="17"/>
  <c r="B986" i="17"/>
  <c r="L985" i="17"/>
  <c r="B985" i="17"/>
  <c r="L984" i="17"/>
  <c r="B984" i="17"/>
  <c r="L983" i="17"/>
  <c r="B983" i="17"/>
  <c r="L982" i="17"/>
  <c r="B982" i="17"/>
  <c r="L981" i="17"/>
  <c r="B981" i="17"/>
  <c r="L980" i="17"/>
  <c r="B980" i="17"/>
  <c r="L979" i="17"/>
  <c r="B979" i="17"/>
  <c r="L978" i="17"/>
  <c r="B978" i="17"/>
  <c r="L977" i="17"/>
  <c r="B977" i="17"/>
  <c r="L976" i="17"/>
  <c r="B976" i="17"/>
  <c r="L975" i="17"/>
  <c r="B975" i="17"/>
  <c r="L974" i="17"/>
  <c r="B974" i="17"/>
  <c r="L973" i="17"/>
  <c r="B973" i="17"/>
  <c r="L972" i="17"/>
  <c r="B972" i="17"/>
  <c r="L971" i="17"/>
  <c r="B971" i="17"/>
  <c r="L970" i="17"/>
  <c r="B970" i="17"/>
  <c r="L969" i="17"/>
  <c r="B969" i="17"/>
  <c r="L968" i="17"/>
  <c r="B968" i="17"/>
  <c r="L967" i="17"/>
  <c r="B967" i="17"/>
  <c r="L966" i="17"/>
  <c r="B966" i="17"/>
  <c r="L965" i="17"/>
  <c r="B965" i="17"/>
  <c r="L964" i="17"/>
  <c r="B964" i="17"/>
  <c r="L963" i="17"/>
  <c r="B963" i="17"/>
  <c r="L962" i="17"/>
  <c r="B962" i="17"/>
  <c r="L961" i="17"/>
  <c r="B961" i="17"/>
  <c r="L960" i="17"/>
  <c r="B960" i="17"/>
  <c r="L959" i="17"/>
  <c r="B959" i="17"/>
  <c r="L958" i="17"/>
  <c r="B958" i="17"/>
  <c r="L957" i="17"/>
  <c r="B957" i="17"/>
  <c r="L956" i="17"/>
  <c r="B956" i="17"/>
  <c r="L955" i="17"/>
  <c r="B955" i="17"/>
  <c r="L954" i="17"/>
  <c r="B954" i="17"/>
  <c r="L953" i="17"/>
  <c r="B953" i="17"/>
  <c r="L952" i="17"/>
  <c r="B952" i="17"/>
  <c r="M88" i="8"/>
  <c r="M84" i="8"/>
  <c r="M80" i="8"/>
  <c r="M76" i="8"/>
  <c r="M72" i="8"/>
  <c r="M70" i="8"/>
  <c r="M68" i="8"/>
  <c r="M66" i="8"/>
  <c r="M64" i="8"/>
  <c r="M62" i="8"/>
  <c r="M60" i="8"/>
  <c r="M58" i="8"/>
  <c r="M56" i="8"/>
  <c r="M54" i="8"/>
  <c r="M52" i="8"/>
  <c r="M50" i="8"/>
  <c r="M48" i="8"/>
  <c r="M46" i="8"/>
  <c r="M44" i="8"/>
  <c r="M42" i="8"/>
  <c r="M40" i="8"/>
  <c r="M38" i="8"/>
  <c r="M36" i="8"/>
  <c r="M34" i="8"/>
  <c r="M32" i="8"/>
  <c r="M30" i="8"/>
  <c r="M28" i="8"/>
  <c r="M26" i="8"/>
  <c r="M24" i="8"/>
  <c r="M22" i="8"/>
  <c r="M20" i="8"/>
  <c r="M18" i="8"/>
  <c r="M16" i="8"/>
  <c r="M14" i="8"/>
  <c r="M12" i="8"/>
  <c r="M10" i="8"/>
  <c r="M8" i="8"/>
  <c r="M6" i="8"/>
  <c r="M25" i="8"/>
  <c r="N25" i="8"/>
  <c r="N26" i="8"/>
  <c r="M27" i="8"/>
  <c r="N27" i="8"/>
  <c r="N28" i="8"/>
  <c r="M29" i="8"/>
  <c r="N29" i="8"/>
  <c r="N30" i="8"/>
  <c r="M31" i="8"/>
  <c r="N31" i="8"/>
  <c r="N32" i="8"/>
  <c r="M33" i="8"/>
  <c r="N33" i="8"/>
  <c r="N34" i="8"/>
  <c r="M35" i="8"/>
  <c r="N35" i="8"/>
  <c r="N36" i="8"/>
  <c r="M37" i="8"/>
  <c r="N37" i="8"/>
  <c r="N38" i="8"/>
  <c r="M39" i="8"/>
  <c r="N39" i="8"/>
  <c r="N40" i="8"/>
  <c r="M41" i="8"/>
  <c r="N41" i="8"/>
  <c r="N42" i="8"/>
  <c r="M43" i="8"/>
  <c r="N43" i="8"/>
  <c r="N44" i="8"/>
  <c r="M45" i="8"/>
  <c r="N45" i="8"/>
  <c r="N46" i="8"/>
  <c r="M47" i="8"/>
  <c r="N47" i="8"/>
  <c r="N48" i="8"/>
  <c r="M49" i="8"/>
  <c r="N49" i="8"/>
  <c r="N50" i="8"/>
  <c r="M51" i="8"/>
  <c r="N51" i="8"/>
  <c r="N52" i="8"/>
  <c r="M53" i="8"/>
  <c r="N53" i="8"/>
  <c r="N54" i="8"/>
  <c r="M55" i="8"/>
  <c r="N55" i="8"/>
  <c r="N56" i="8"/>
  <c r="M57" i="8"/>
  <c r="N57" i="8"/>
  <c r="N58" i="8"/>
  <c r="M59" i="8"/>
  <c r="N59" i="8"/>
  <c r="N60" i="8"/>
  <c r="M61" i="8"/>
  <c r="N61" i="8"/>
  <c r="N62" i="8"/>
  <c r="M63" i="8"/>
  <c r="N63" i="8"/>
  <c r="N64" i="8"/>
  <c r="M65" i="8"/>
  <c r="N65" i="8"/>
  <c r="N66" i="8"/>
  <c r="M67" i="8"/>
  <c r="N67" i="8"/>
  <c r="N68" i="8"/>
  <c r="M69" i="8"/>
  <c r="N69" i="8"/>
  <c r="N70" i="8"/>
  <c r="M71" i="8"/>
  <c r="N71" i="8"/>
  <c r="N72" i="8"/>
  <c r="M73" i="8"/>
  <c r="N73" i="8"/>
  <c r="M74" i="8"/>
  <c r="N74" i="8"/>
  <c r="M75" i="8"/>
  <c r="N75" i="8"/>
  <c r="N76" i="8"/>
  <c r="M77" i="8"/>
  <c r="N77" i="8"/>
  <c r="M78" i="8"/>
  <c r="N78" i="8"/>
  <c r="M79" i="8"/>
  <c r="N79" i="8"/>
  <c r="N80" i="8"/>
  <c r="M81" i="8"/>
  <c r="N81" i="8"/>
  <c r="M82" i="8"/>
  <c r="N82" i="8"/>
  <c r="M83" i="8"/>
  <c r="N83" i="8"/>
  <c r="N84" i="8"/>
  <c r="M85" i="8"/>
  <c r="N85" i="8"/>
  <c r="M86" i="8"/>
  <c r="N86" i="8"/>
  <c r="M87" i="8"/>
  <c r="N87" i="8"/>
  <c r="N88" i="8"/>
  <c r="M89" i="8"/>
  <c r="N89" i="8"/>
  <c r="M90" i="8"/>
  <c r="N90" i="8"/>
  <c r="M91" i="8"/>
  <c r="N91" i="8"/>
  <c r="N92" i="8"/>
  <c r="M7" i="8"/>
  <c r="M9" i="8"/>
  <c r="M11" i="8"/>
  <c r="M13" i="8"/>
  <c r="M15" i="8"/>
  <c r="M17" i="8"/>
  <c r="M19" i="8"/>
  <c r="M21" i="8"/>
  <c r="M23" i="8"/>
  <c r="L1037" i="15"/>
  <c r="B1037" i="15"/>
  <c r="L1036" i="15"/>
  <c r="B1036" i="15"/>
  <c r="L1035" i="15"/>
  <c r="B1035" i="15"/>
  <c r="L1034" i="15"/>
  <c r="B1034" i="15"/>
  <c r="L1033" i="15"/>
  <c r="B1033" i="15"/>
  <c r="L1032" i="15"/>
  <c r="B1032" i="15"/>
  <c r="L1031" i="15"/>
  <c r="B1031" i="15"/>
  <c r="L1030" i="15"/>
  <c r="B1030" i="15"/>
  <c r="L1029" i="15"/>
  <c r="B1029" i="15"/>
  <c r="L1028" i="15"/>
  <c r="B1028" i="15"/>
  <c r="L1027" i="15"/>
  <c r="B1027" i="15"/>
  <c r="L1026" i="15"/>
  <c r="B1026" i="15"/>
  <c r="L1025" i="15"/>
  <c r="B1025" i="15"/>
  <c r="L1024" i="15"/>
  <c r="B1024" i="15"/>
  <c r="L1023" i="15"/>
  <c r="B1023" i="15"/>
  <c r="L1022" i="15"/>
  <c r="B1022" i="15"/>
  <c r="L1021" i="15"/>
  <c r="B1021" i="15"/>
  <c r="L1020" i="15"/>
  <c r="B1020" i="15"/>
  <c r="L1019" i="15"/>
  <c r="B1019" i="15"/>
  <c r="L1018" i="15"/>
  <c r="B1018" i="15"/>
  <c r="L1017" i="15"/>
  <c r="B1017" i="15"/>
  <c r="L1016" i="15"/>
  <c r="B1016" i="15"/>
  <c r="L1015" i="15"/>
  <c r="B1015" i="15"/>
  <c r="L1014" i="15"/>
  <c r="B1014" i="15"/>
  <c r="L1013" i="15"/>
  <c r="B1013" i="15"/>
  <c r="L1012" i="15"/>
  <c r="B1012" i="15"/>
  <c r="L1011" i="15"/>
  <c r="B1011" i="15"/>
  <c r="L1010" i="15"/>
  <c r="B1010" i="15"/>
  <c r="L1009" i="15"/>
  <c r="B1009" i="15"/>
  <c r="L1008" i="15"/>
  <c r="B1008" i="15"/>
  <c r="L1007" i="15"/>
  <c r="B1007" i="15"/>
  <c r="L1006" i="15"/>
  <c r="B1006" i="15"/>
  <c r="L1005" i="15"/>
  <c r="B1005" i="15"/>
  <c r="L1004" i="15"/>
  <c r="B1004" i="15"/>
  <c r="L1003" i="15"/>
  <c r="B1003" i="15"/>
  <c r="L1002" i="15"/>
  <c r="B1002" i="15"/>
  <c r="L1001" i="15"/>
  <c r="B1001" i="15"/>
  <c r="L1000" i="15"/>
  <c r="B1000" i="15"/>
  <c r="L999" i="15"/>
  <c r="B999" i="15"/>
  <c r="L998" i="15"/>
  <c r="B998" i="15"/>
  <c r="L997" i="15"/>
  <c r="B997" i="15"/>
  <c r="L996" i="15"/>
  <c r="B996" i="15"/>
  <c r="L995" i="15"/>
  <c r="B995" i="15"/>
  <c r="L994" i="15"/>
  <c r="B994" i="15"/>
  <c r="L993" i="15"/>
  <c r="B993" i="15"/>
  <c r="L992" i="15"/>
  <c r="B992" i="15"/>
  <c r="L991" i="15"/>
  <c r="B991" i="15"/>
  <c r="L990" i="15"/>
  <c r="B990" i="15"/>
  <c r="L989" i="15"/>
  <c r="B989" i="15"/>
  <c r="L988" i="15"/>
  <c r="B988" i="15"/>
  <c r="L987" i="15"/>
  <c r="B987" i="15"/>
  <c r="L986" i="15"/>
  <c r="B986" i="15"/>
  <c r="L985" i="15"/>
  <c r="B985" i="15"/>
  <c r="L984" i="15"/>
  <c r="B984" i="15"/>
  <c r="L983" i="15"/>
  <c r="B983" i="15"/>
  <c r="L982" i="15"/>
  <c r="B982" i="15"/>
  <c r="L981" i="15"/>
  <c r="B981" i="15"/>
  <c r="L980" i="15"/>
  <c r="B980" i="15"/>
  <c r="L979" i="15"/>
  <c r="B979" i="15"/>
  <c r="L978" i="15"/>
  <c r="B978" i="15"/>
  <c r="L977" i="15"/>
  <c r="B977" i="15"/>
  <c r="L976" i="15"/>
  <c r="B976" i="15"/>
  <c r="L975" i="15"/>
  <c r="B975" i="15"/>
  <c r="L974" i="15"/>
  <c r="B974" i="15"/>
  <c r="L973" i="15"/>
  <c r="B973" i="15"/>
  <c r="L972" i="15"/>
  <c r="B972" i="15"/>
  <c r="L971" i="15"/>
  <c r="B971" i="15"/>
  <c r="L970" i="15"/>
  <c r="B970" i="15"/>
  <c r="L969" i="15"/>
  <c r="B969" i="15"/>
  <c r="L968" i="15"/>
  <c r="B968" i="15"/>
  <c r="L967" i="15"/>
  <c r="B967" i="15"/>
  <c r="L966" i="15"/>
  <c r="B966" i="15"/>
  <c r="L965" i="15"/>
  <c r="B965" i="15"/>
  <c r="L964" i="15"/>
  <c r="B964" i="15"/>
  <c r="L963" i="15"/>
  <c r="B963" i="15"/>
  <c r="L962" i="15"/>
  <c r="B962" i="15"/>
  <c r="L961" i="15"/>
  <c r="B961" i="15"/>
  <c r="L960" i="15"/>
  <c r="B960" i="15"/>
  <c r="L959" i="15"/>
  <c r="B959" i="15"/>
  <c r="L958" i="15"/>
  <c r="B958" i="15"/>
  <c r="L957" i="15"/>
  <c r="B957" i="15"/>
  <c r="L956" i="15"/>
  <c r="B956" i="15"/>
  <c r="L955" i="15"/>
  <c r="B955" i="15"/>
  <c r="L954" i="15"/>
  <c r="B954" i="15"/>
  <c r="L953" i="15"/>
  <c r="B953" i="15"/>
  <c r="L952" i="15"/>
  <c r="B952" i="15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L952" i="13"/>
  <c r="L953" i="13"/>
  <c r="L954" i="13"/>
  <c r="L955" i="13"/>
  <c r="L956" i="13"/>
  <c r="L957" i="13"/>
  <c r="L958" i="13"/>
  <c r="L959" i="13"/>
  <c r="L960" i="13"/>
  <c r="L961" i="13"/>
  <c r="L962" i="13"/>
  <c r="L963" i="13"/>
  <c r="L964" i="13"/>
  <c r="L965" i="13"/>
  <c r="L966" i="13"/>
  <c r="L967" i="13"/>
  <c r="L968" i="13"/>
  <c r="L969" i="13"/>
  <c r="L970" i="13"/>
  <c r="L971" i="13"/>
  <c r="L972" i="13"/>
  <c r="L973" i="13"/>
  <c r="L974" i="13"/>
  <c r="L975" i="13"/>
  <c r="L976" i="13"/>
  <c r="L977" i="13"/>
  <c r="L978" i="13"/>
  <c r="L979" i="13"/>
  <c r="L980" i="13"/>
  <c r="L981" i="13"/>
  <c r="L982" i="13"/>
  <c r="L983" i="13"/>
  <c r="L984" i="13"/>
  <c r="L985" i="13"/>
  <c r="L986" i="13"/>
  <c r="L987" i="13"/>
  <c r="L988" i="13"/>
  <c r="L989" i="13"/>
  <c r="L990" i="13"/>
  <c r="L991" i="13"/>
  <c r="L992" i="13"/>
  <c r="L993" i="13"/>
  <c r="L994" i="13"/>
  <c r="L995" i="13"/>
  <c r="L996" i="13"/>
  <c r="L997" i="13"/>
  <c r="L998" i="13"/>
  <c r="L999" i="13"/>
  <c r="L1000" i="13"/>
  <c r="L1001" i="13"/>
  <c r="L1002" i="13"/>
  <c r="L1003" i="13"/>
  <c r="L1004" i="13"/>
  <c r="L1005" i="13"/>
  <c r="L1006" i="13"/>
  <c r="L1007" i="13"/>
  <c r="L1008" i="13"/>
  <c r="L1009" i="13"/>
  <c r="L1010" i="13"/>
  <c r="L1011" i="13"/>
  <c r="L1012" i="13"/>
  <c r="L1013" i="13"/>
  <c r="L1014" i="13"/>
  <c r="L1015" i="13"/>
  <c r="L1016" i="13"/>
  <c r="L1017" i="13"/>
  <c r="L1018" i="13"/>
  <c r="L1019" i="13"/>
  <c r="L1020" i="13"/>
  <c r="L1021" i="13"/>
  <c r="L1022" i="13"/>
  <c r="L1023" i="13"/>
  <c r="L1024" i="13"/>
  <c r="L1025" i="13"/>
  <c r="L1026" i="13"/>
  <c r="L1027" i="13"/>
  <c r="L1028" i="13"/>
  <c r="L1029" i="13"/>
  <c r="L1030" i="13"/>
  <c r="L1031" i="13"/>
  <c r="L1032" i="13"/>
  <c r="L1033" i="13"/>
  <c r="L1034" i="13"/>
  <c r="L1035" i="13"/>
  <c r="L1036" i="13"/>
  <c r="L1037" i="13"/>
  <c r="B1037" i="13"/>
  <c r="B1036" i="13"/>
  <c r="B1035" i="13"/>
  <c r="B1034" i="13"/>
  <c r="B1033" i="13"/>
  <c r="B1032" i="13"/>
  <c r="B1031" i="13"/>
  <c r="B1030" i="13"/>
  <c r="B1029" i="13"/>
  <c r="B1028" i="13"/>
  <c r="B1027" i="13"/>
  <c r="B1026" i="13"/>
  <c r="B1025" i="13"/>
  <c r="B1024" i="13"/>
  <c r="B1023" i="13"/>
  <c r="B1022" i="13"/>
  <c r="B1021" i="13"/>
  <c r="B1020" i="13"/>
  <c r="B1019" i="13"/>
  <c r="B1018" i="13"/>
  <c r="B1017" i="13"/>
  <c r="B1016" i="13"/>
  <c r="B1015" i="13"/>
  <c r="B1014" i="13"/>
  <c r="B1013" i="13"/>
  <c r="B1012" i="13"/>
  <c r="B1011" i="13"/>
  <c r="B1010" i="13"/>
  <c r="B1009" i="13"/>
  <c r="B1008" i="13"/>
  <c r="B1007" i="13"/>
  <c r="B1006" i="13"/>
  <c r="B1005" i="13"/>
  <c r="B1004" i="13"/>
  <c r="B1003" i="13"/>
  <c r="B1002" i="13"/>
  <c r="B1001" i="13"/>
  <c r="B1000" i="13"/>
  <c r="B999" i="13"/>
  <c r="B998" i="13"/>
  <c r="B997" i="13"/>
  <c r="B996" i="13"/>
  <c r="B995" i="13"/>
  <c r="B994" i="13"/>
  <c r="B993" i="13"/>
  <c r="B992" i="13"/>
  <c r="B991" i="13"/>
  <c r="B990" i="13"/>
  <c r="B989" i="13"/>
  <c r="B988" i="13"/>
  <c r="B987" i="13"/>
  <c r="B986" i="13"/>
  <c r="B985" i="13"/>
  <c r="B984" i="13"/>
  <c r="B983" i="13"/>
  <c r="B982" i="13"/>
  <c r="B981" i="13"/>
  <c r="B980" i="13"/>
  <c r="B979" i="13"/>
  <c r="B978" i="13"/>
  <c r="B977" i="13"/>
  <c r="B976" i="13"/>
  <c r="B975" i="13"/>
  <c r="B974" i="13"/>
  <c r="B973" i="13"/>
  <c r="B972" i="13"/>
  <c r="B971" i="13"/>
  <c r="B970" i="13"/>
  <c r="B969" i="13"/>
  <c r="B968" i="13"/>
  <c r="B967" i="13"/>
  <c r="B966" i="13"/>
  <c r="B965" i="13"/>
  <c r="B964" i="13"/>
  <c r="B963" i="13"/>
  <c r="B962" i="13"/>
  <c r="B961" i="13"/>
  <c r="B960" i="13"/>
  <c r="B959" i="13"/>
  <c r="B958" i="13"/>
  <c r="B957" i="13"/>
  <c r="B956" i="13"/>
  <c r="B955" i="13"/>
  <c r="B954" i="13"/>
  <c r="B953" i="13"/>
  <c r="B952" i="13"/>
  <c r="H9" i="12" l="1"/>
  <c r="H10" i="12"/>
  <c r="H11" i="12"/>
  <c r="H12" i="12"/>
  <c r="H13" i="12"/>
  <c r="H14" i="12"/>
  <c r="H15" i="12"/>
  <c r="H8" i="12"/>
  <c r="AH7" i="37" l="1"/>
  <c r="AH8" i="37"/>
  <c r="AH9" i="37"/>
  <c r="AH10" i="37"/>
  <c r="AH11" i="37"/>
  <c r="AH12" i="37"/>
  <c r="AH13" i="37"/>
  <c r="AH14" i="37"/>
  <c r="AH15" i="37"/>
  <c r="AH16" i="37"/>
  <c r="AH17" i="37"/>
  <c r="AH18" i="37"/>
  <c r="AH19" i="37"/>
  <c r="AH20" i="37"/>
  <c r="AH21" i="37"/>
  <c r="AH22" i="37"/>
  <c r="AH23" i="37"/>
  <c r="AH24" i="37"/>
  <c r="AH25" i="37"/>
  <c r="AH26" i="37"/>
  <c r="AH27" i="37"/>
  <c r="AH28" i="37"/>
  <c r="AH29" i="37"/>
  <c r="AH30" i="37"/>
  <c r="AH31" i="37"/>
  <c r="AH32" i="37"/>
  <c r="AH33" i="37"/>
  <c r="AH34" i="37"/>
  <c r="AH35" i="37"/>
  <c r="AH36" i="37"/>
  <c r="AH37" i="37"/>
  <c r="AH38" i="37"/>
  <c r="AH39" i="37"/>
  <c r="AH40" i="37"/>
  <c r="AH41" i="37"/>
  <c r="AH42" i="37"/>
  <c r="AH43" i="37"/>
  <c r="AH44" i="37"/>
  <c r="AH45" i="37"/>
  <c r="AH46" i="37"/>
  <c r="AH47" i="37"/>
  <c r="AH48" i="37"/>
  <c r="AH49" i="37"/>
  <c r="AH50" i="37"/>
  <c r="AH51" i="37"/>
  <c r="AH52" i="37"/>
  <c r="AH53" i="37"/>
  <c r="AH54" i="37"/>
  <c r="AH55" i="37"/>
  <c r="AH56" i="37"/>
  <c r="AH57" i="37"/>
  <c r="AH58" i="37"/>
  <c r="AH59" i="37"/>
  <c r="AH60" i="37"/>
  <c r="AH61" i="37"/>
  <c r="AH62" i="37"/>
  <c r="AH63" i="37"/>
  <c r="AH64" i="37"/>
  <c r="AH65" i="37"/>
  <c r="AH66" i="37"/>
  <c r="AH67" i="37"/>
  <c r="AH68" i="37"/>
  <c r="AH69" i="37"/>
  <c r="AH70" i="37"/>
  <c r="AH71" i="37"/>
  <c r="AH72" i="37"/>
  <c r="AH73" i="37"/>
  <c r="AH74" i="37"/>
  <c r="AH75" i="37"/>
  <c r="AH76" i="37"/>
  <c r="AH77" i="37"/>
  <c r="AH78" i="37"/>
  <c r="AH79" i="37"/>
  <c r="AH80" i="37"/>
  <c r="AH81" i="37"/>
  <c r="AH82" i="37"/>
  <c r="AH83" i="37"/>
  <c r="AH84" i="37"/>
  <c r="AH85" i="37"/>
  <c r="AH86" i="37"/>
  <c r="AH87" i="37"/>
  <c r="AH88" i="37"/>
  <c r="AH89" i="37"/>
  <c r="AH90" i="37"/>
  <c r="AH91" i="37"/>
  <c r="AH92" i="37"/>
  <c r="AH93" i="37"/>
  <c r="AH6" i="37"/>
  <c r="L866" i="17" l="1"/>
  <c r="L867" i="17"/>
  <c r="L868" i="17"/>
  <c r="L869" i="17"/>
  <c r="L870" i="17"/>
  <c r="L871" i="17"/>
  <c r="L872" i="17"/>
  <c r="L873" i="17"/>
  <c r="L874" i="17"/>
  <c r="L875" i="17"/>
  <c r="L876" i="17"/>
  <c r="L877" i="17"/>
  <c r="L878" i="17"/>
  <c r="L879" i="17"/>
  <c r="L880" i="17"/>
  <c r="L881" i="17"/>
  <c r="L882" i="17"/>
  <c r="L883" i="17"/>
  <c r="L884" i="17"/>
  <c r="L885" i="17"/>
  <c r="L886" i="17"/>
  <c r="L887" i="17"/>
  <c r="L888" i="17"/>
  <c r="L889" i="17"/>
  <c r="L890" i="17"/>
  <c r="L891" i="17"/>
  <c r="L892" i="17"/>
  <c r="L893" i="17"/>
  <c r="L894" i="17"/>
  <c r="L895" i="17"/>
  <c r="L896" i="17"/>
  <c r="L897" i="17"/>
  <c r="L898" i="17"/>
  <c r="L899" i="17"/>
  <c r="L900" i="17"/>
  <c r="L901" i="17"/>
  <c r="L902" i="17"/>
  <c r="L903" i="17"/>
  <c r="L904" i="17"/>
  <c r="L905" i="17"/>
  <c r="L906" i="17"/>
  <c r="L907" i="17"/>
  <c r="L908" i="17"/>
  <c r="L909" i="17"/>
  <c r="L910" i="17"/>
  <c r="L911" i="17"/>
  <c r="L912" i="17"/>
  <c r="L913" i="17"/>
  <c r="L914" i="17"/>
  <c r="L915" i="17"/>
  <c r="L916" i="17"/>
  <c r="L917" i="17"/>
  <c r="L918" i="17"/>
  <c r="L919" i="17"/>
  <c r="L920" i="17"/>
  <c r="L921" i="17"/>
  <c r="L922" i="17"/>
  <c r="L923" i="17"/>
  <c r="L924" i="17"/>
  <c r="L925" i="17"/>
  <c r="L926" i="17"/>
  <c r="L927" i="17"/>
  <c r="L928" i="17"/>
  <c r="L929" i="17"/>
  <c r="L930" i="17"/>
  <c r="L931" i="17"/>
  <c r="L932" i="17"/>
  <c r="L933" i="17"/>
  <c r="L934" i="17"/>
  <c r="L935" i="17"/>
  <c r="L936" i="17"/>
  <c r="L937" i="17"/>
  <c r="L938" i="17"/>
  <c r="L939" i="17"/>
  <c r="L940" i="17"/>
  <c r="L941" i="17"/>
  <c r="L942" i="17"/>
  <c r="L943" i="17"/>
  <c r="L944" i="17"/>
  <c r="L945" i="17"/>
  <c r="L946" i="17"/>
  <c r="L947" i="17"/>
  <c r="L948" i="17"/>
  <c r="L949" i="17"/>
  <c r="L950" i="17"/>
  <c r="L951" i="17"/>
  <c r="B951" i="17"/>
  <c r="B950" i="17"/>
  <c r="B949" i="17"/>
  <c r="B948" i="17"/>
  <c r="B947" i="17"/>
  <c r="B946" i="17"/>
  <c r="B945" i="17"/>
  <c r="B944" i="17"/>
  <c r="B943" i="17"/>
  <c r="B942" i="17"/>
  <c r="B941" i="17"/>
  <c r="B940" i="17"/>
  <c r="B939" i="17"/>
  <c r="B938" i="17"/>
  <c r="B937" i="17"/>
  <c r="B936" i="17"/>
  <c r="B935" i="17"/>
  <c r="B934" i="17"/>
  <c r="B933" i="17"/>
  <c r="B932" i="17"/>
  <c r="B931" i="17"/>
  <c r="B930" i="17"/>
  <c r="B929" i="17"/>
  <c r="B928" i="17"/>
  <c r="B927" i="17"/>
  <c r="B926" i="17"/>
  <c r="B925" i="17"/>
  <c r="B924" i="17"/>
  <c r="B923" i="17"/>
  <c r="B922" i="17"/>
  <c r="B921" i="17"/>
  <c r="B920" i="17"/>
  <c r="B919" i="17"/>
  <c r="B918" i="17"/>
  <c r="B917" i="17"/>
  <c r="B916" i="17"/>
  <c r="B915" i="17"/>
  <c r="B914" i="17"/>
  <c r="B913" i="17"/>
  <c r="B912" i="17"/>
  <c r="B911" i="17"/>
  <c r="B910" i="17"/>
  <c r="B909" i="17"/>
  <c r="B908" i="17"/>
  <c r="B907" i="17"/>
  <c r="B906" i="17"/>
  <c r="B905" i="17"/>
  <c r="B904" i="17"/>
  <c r="B903" i="17"/>
  <c r="B902" i="17"/>
  <c r="B901" i="17"/>
  <c r="B900" i="17"/>
  <c r="B899" i="17"/>
  <c r="B898" i="17"/>
  <c r="B897" i="17"/>
  <c r="B896" i="17"/>
  <c r="B895" i="17"/>
  <c r="B894" i="17"/>
  <c r="B893" i="17"/>
  <c r="B892" i="17"/>
  <c r="B891" i="17"/>
  <c r="B890" i="17"/>
  <c r="B889" i="17"/>
  <c r="B888" i="17"/>
  <c r="B887" i="17"/>
  <c r="B886" i="17"/>
  <c r="B885" i="17"/>
  <c r="B884" i="17"/>
  <c r="B883" i="17"/>
  <c r="B882" i="17"/>
  <c r="B881" i="17"/>
  <c r="B880" i="17"/>
  <c r="B879" i="17"/>
  <c r="B878" i="17"/>
  <c r="B877" i="17"/>
  <c r="B876" i="17"/>
  <c r="B875" i="17"/>
  <c r="B874" i="17"/>
  <c r="B873" i="17"/>
  <c r="B872" i="17"/>
  <c r="B871" i="17"/>
  <c r="B870" i="17"/>
  <c r="B869" i="17"/>
  <c r="B868" i="17"/>
  <c r="B867" i="17"/>
  <c r="B866" i="17"/>
  <c r="L951" i="15" l="1"/>
  <c r="B951" i="15"/>
  <c r="L950" i="15"/>
  <c r="B950" i="15"/>
  <c r="L949" i="15"/>
  <c r="B949" i="15"/>
  <c r="L948" i="15"/>
  <c r="B948" i="15"/>
  <c r="L947" i="15"/>
  <c r="B947" i="15"/>
  <c r="L946" i="15"/>
  <c r="B946" i="15"/>
  <c r="L945" i="15"/>
  <c r="B945" i="15"/>
  <c r="L944" i="15"/>
  <c r="B944" i="15"/>
  <c r="L943" i="15"/>
  <c r="B943" i="15"/>
  <c r="L942" i="15"/>
  <c r="B942" i="15"/>
  <c r="L941" i="15"/>
  <c r="B941" i="15"/>
  <c r="L940" i="15"/>
  <c r="B940" i="15"/>
  <c r="L939" i="15"/>
  <c r="B939" i="15"/>
  <c r="L938" i="15"/>
  <c r="B938" i="15"/>
  <c r="L937" i="15"/>
  <c r="B937" i="15"/>
  <c r="L936" i="15"/>
  <c r="B936" i="15"/>
  <c r="L935" i="15"/>
  <c r="B935" i="15"/>
  <c r="L934" i="15"/>
  <c r="B934" i="15"/>
  <c r="L933" i="15"/>
  <c r="B933" i="15"/>
  <c r="L932" i="15"/>
  <c r="B932" i="15"/>
  <c r="L931" i="15"/>
  <c r="B931" i="15"/>
  <c r="L930" i="15"/>
  <c r="B930" i="15"/>
  <c r="L929" i="15"/>
  <c r="B929" i="15"/>
  <c r="L928" i="15"/>
  <c r="B928" i="15"/>
  <c r="L927" i="15"/>
  <c r="B927" i="15"/>
  <c r="L926" i="15"/>
  <c r="B926" i="15"/>
  <c r="L925" i="15"/>
  <c r="B925" i="15"/>
  <c r="L924" i="15"/>
  <c r="B924" i="15"/>
  <c r="L923" i="15"/>
  <c r="B923" i="15"/>
  <c r="L922" i="15"/>
  <c r="B922" i="15"/>
  <c r="L921" i="15"/>
  <c r="B921" i="15"/>
  <c r="L920" i="15"/>
  <c r="B920" i="15"/>
  <c r="L919" i="15"/>
  <c r="B919" i="15"/>
  <c r="L918" i="15"/>
  <c r="B918" i="15"/>
  <c r="L917" i="15"/>
  <c r="B917" i="15"/>
  <c r="L916" i="15"/>
  <c r="B916" i="15"/>
  <c r="L915" i="15"/>
  <c r="B915" i="15"/>
  <c r="L914" i="15"/>
  <c r="B914" i="15"/>
  <c r="L913" i="15"/>
  <c r="B913" i="15"/>
  <c r="L912" i="15"/>
  <c r="B912" i="15"/>
  <c r="L911" i="15"/>
  <c r="B911" i="15"/>
  <c r="L910" i="15"/>
  <c r="B910" i="15"/>
  <c r="L909" i="15"/>
  <c r="B909" i="15"/>
  <c r="L908" i="15"/>
  <c r="B908" i="15"/>
  <c r="L907" i="15"/>
  <c r="B907" i="15"/>
  <c r="L906" i="15"/>
  <c r="B906" i="15"/>
  <c r="L905" i="15"/>
  <c r="B905" i="15"/>
  <c r="L904" i="15"/>
  <c r="B904" i="15"/>
  <c r="L903" i="15"/>
  <c r="B903" i="15"/>
  <c r="L902" i="15"/>
  <c r="B902" i="15"/>
  <c r="L901" i="15"/>
  <c r="B901" i="15"/>
  <c r="L900" i="15"/>
  <c r="B900" i="15"/>
  <c r="L899" i="15"/>
  <c r="B899" i="15"/>
  <c r="L898" i="15"/>
  <c r="B898" i="15"/>
  <c r="L897" i="15"/>
  <c r="B897" i="15"/>
  <c r="L896" i="15"/>
  <c r="B896" i="15"/>
  <c r="L895" i="15"/>
  <c r="B895" i="15"/>
  <c r="L894" i="15"/>
  <c r="B894" i="15"/>
  <c r="L893" i="15"/>
  <c r="B893" i="15"/>
  <c r="L892" i="15"/>
  <c r="B892" i="15"/>
  <c r="L891" i="15"/>
  <c r="B891" i="15"/>
  <c r="L890" i="15"/>
  <c r="B890" i="15"/>
  <c r="L889" i="15"/>
  <c r="B889" i="15"/>
  <c r="L888" i="15"/>
  <c r="B888" i="15"/>
  <c r="L887" i="15"/>
  <c r="B887" i="15"/>
  <c r="L886" i="15"/>
  <c r="B886" i="15"/>
  <c r="L885" i="15"/>
  <c r="B885" i="15"/>
  <c r="L884" i="15"/>
  <c r="B884" i="15"/>
  <c r="L883" i="15"/>
  <c r="B883" i="15"/>
  <c r="L882" i="15"/>
  <c r="B882" i="15"/>
  <c r="L881" i="15"/>
  <c r="B881" i="15"/>
  <c r="L880" i="15"/>
  <c r="B880" i="15"/>
  <c r="L879" i="15"/>
  <c r="B879" i="15"/>
  <c r="L878" i="15"/>
  <c r="B878" i="15"/>
  <c r="L877" i="15"/>
  <c r="B877" i="15"/>
  <c r="L876" i="15"/>
  <c r="B876" i="15"/>
  <c r="L875" i="15"/>
  <c r="B875" i="15"/>
  <c r="L874" i="15"/>
  <c r="B874" i="15"/>
  <c r="L873" i="15"/>
  <c r="B873" i="15"/>
  <c r="L872" i="15"/>
  <c r="B872" i="15"/>
  <c r="L871" i="15"/>
  <c r="B871" i="15"/>
  <c r="L870" i="15"/>
  <c r="B870" i="15"/>
  <c r="L869" i="15"/>
  <c r="B869" i="15"/>
  <c r="L868" i="15"/>
  <c r="B868" i="15"/>
  <c r="L867" i="15"/>
  <c r="B867" i="15"/>
  <c r="L866" i="15"/>
  <c r="B866" i="15"/>
  <c r="L951" i="13"/>
  <c r="B951" i="13"/>
  <c r="L950" i="13"/>
  <c r="B950" i="13"/>
  <c r="L949" i="13"/>
  <c r="B949" i="13"/>
  <c r="L948" i="13"/>
  <c r="B948" i="13"/>
  <c r="L947" i="13"/>
  <c r="B947" i="13"/>
  <c r="L946" i="13"/>
  <c r="B946" i="13"/>
  <c r="L945" i="13"/>
  <c r="B945" i="13"/>
  <c r="L944" i="13"/>
  <c r="B944" i="13"/>
  <c r="L943" i="13"/>
  <c r="B943" i="13"/>
  <c r="L942" i="13"/>
  <c r="B942" i="13"/>
  <c r="L941" i="13"/>
  <c r="B941" i="13"/>
  <c r="L940" i="13"/>
  <c r="B940" i="13"/>
  <c r="L939" i="13"/>
  <c r="B939" i="13"/>
  <c r="L938" i="13"/>
  <c r="B938" i="13"/>
  <c r="L937" i="13"/>
  <c r="B937" i="13"/>
  <c r="L936" i="13"/>
  <c r="B936" i="13"/>
  <c r="L935" i="13"/>
  <c r="B935" i="13"/>
  <c r="L934" i="13"/>
  <c r="B934" i="13"/>
  <c r="L933" i="13"/>
  <c r="B933" i="13"/>
  <c r="L932" i="13"/>
  <c r="B932" i="13"/>
  <c r="L931" i="13"/>
  <c r="B931" i="13"/>
  <c r="L930" i="13"/>
  <c r="B930" i="13"/>
  <c r="L929" i="13"/>
  <c r="B929" i="13"/>
  <c r="L928" i="13"/>
  <c r="B928" i="13"/>
  <c r="L927" i="13"/>
  <c r="B927" i="13"/>
  <c r="L926" i="13"/>
  <c r="B926" i="13"/>
  <c r="L925" i="13"/>
  <c r="B925" i="13"/>
  <c r="L924" i="13"/>
  <c r="B924" i="13"/>
  <c r="L923" i="13"/>
  <c r="B923" i="13"/>
  <c r="L922" i="13"/>
  <c r="B922" i="13"/>
  <c r="L921" i="13"/>
  <c r="B921" i="13"/>
  <c r="L920" i="13"/>
  <c r="B920" i="13"/>
  <c r="L919" i="13"/>
  <c r="B919" i="13"/>
  <c r="L918" i="13"/>
  <c r="B918" i="13"/>
  <c r="L917" i="13"/>
  <c r="B917" i="13"/>
  <c r="L916" i="13"/>
  <c r="B916" i="13"/>
  <c r="L915" i="13"/>
  <c r="B915" i="13"/>
  <c r="L914" i="13"/>
  <c r="B914" i="13"/>
  <c r="L913" i="13"/>
  <c r="B913" i="13"/>
  <c r="L912" i="13"/>
  <c r="B912" i="13"/>
  <c r="L911" i="13"/>
  <c r="B911" i="13"/>
  <c r="L910" i="13"/>
  <c r="B910" i="13"/>
  <c r="L909" i="13"/>
  <c r="B909" i="13"/>
  <c r="L908" i="13"/>
  <c r="B908" i="13"/>
  <c r="L907" i="13"/>
  <c r="B907" i="13"/>
  <c r="L906" i="13"/>
  <c r="B906" i="13"/>
  <c r="L905" i="13"/>
  <c r="B905" i="13"/>
  <c r="L904" i="13"/>
  <c r="B904" i="13"/>
  <c r="L903" i="13"/>
  <c r="B903" i="13"/>
  <c r="L902" i="13"/>
  <c r="B902" i="13"/>
  <c r="L901" i="13"/>
  <c r="B901" i="13"/>
  <c r="L900" i="13"/>
  <c r="B900" i="13"/>
  <c r="L899" i="13"/>
  <c r="B899" i="13"/>
  <c r="L898" i="13"/>
  <c r="B898" i="13"/>
  <c r="L897" i="13"/>
  <c r="B897" i="13"/>
  <c r="L896" i="13"/>
  <c r="B896" i="13"/>
  <c r="L895" i="13"/>
  <c r="B895" i="13"/>
  <c r="L894" i="13"/>
  <c r="B894" i="13"/>
  <c r="L893" i="13"/>
  <c r="B893" i="13"/>
  <c r="L892" i="13"/>
  <c r="B892" i="13"/>
  <c r="L891" i="13"/>
  <c r="B891" i="13"/>
  <c r="L890" i="13"/>
  <c r="B890" i="13"/>
  <c r="L889" i="13"/>
  <c r="B889" i="13"/>
  <c r="L888" i="13"/>
  <c r="B888" i="13"/>
  <c r="L887" i="13"/>
  <c r="B887" i="13"/>
  <c r="L886" i="13"/>
  <c r="B886" i="13"/>
  <c r="L885" i="13"/>
  <c r="B885" i="13"/>
  <c r="L884" i="13"/>
  <c r="B884" i="13"/>
  <c r="L883" i="13"/>
  <c r="B883" i="13"/>
  <c r="L882" i="13"/>
  <c r="B882" i="13"/>
  <c r="L881" i="13"/>
  <c r="B881" i="13"/>
  <c r="L880" i="13"/>
  <c r="B880" i="13"/>
  <c r="L879" i="13"/>
  <c r="B879" i="13"/>
  <c r="L878" i="13"/>
  <c r="B878" i="13"/>
  <c r="L877" i="13"/>
  <c r="B877" i="13"/>
  <c r="L876" i="13"/>
  <c r="B876" i="13"/>
  <c r="L875" i="13"/>
  <c r="B875" i="13"/>
  <c r="L874" i="13"/>
  <c r="B874" i="13"/>
  <c r="L873" i="13"/>
  <c r="B873" i="13"/>
  <c r="L872" i="13"/>
  <c r="B872" i="13"/>
  <c r="L871" i="13"/>
  <c r="B871" i="13"/>
  <c r="L870" i="13"/>
  <c r="B870" i="13"/>
  <c r="L869" i="13"/>
  <c r="B869" i="13"/>
  <c r="L868" i="13"/>
  <c r="B868" i="13"/>
  <c r="L867" i="13"/>
  <c r="B867" i="13"/>
  <c r="L866" i="13"/>
  <c r="B866" i="13"/>
  <c r="B93" i="45" l="1"/>
  <c r="B92" i="45"/>
  <c r="B91" i="45"/>
  <c r="B90" i="45"/>
  <c r="B89" i="45"/>
  <c r="B88" i="45"/>
  <c r="B87" i="45"/>
  <c r="B86" i="45"/>
  <c r="L6" i="42"/>
  <c r="L7" i="42"/>
  <c r="L8" i="42"/>
  <c r="L9" i="42"/>
  <c r="L10" i="42"/>
  <c r="L11" i="42"/>
  <c r="L12" i="42"/>
  <c r="L5" i="42"/>
  <c r="K93" i="43"/>
  <c r="B93" i="43"/>
  <c r="K92" i="43"/>
  <c r="B92" i="43"/>
  <c r="K91" i="43"/>
  <c r="B91" i="43"/>
  <c r="K90" i="43"/>
  <c r="B90" i="43"/>
  <c r="K89" i="43"/>
  <c r="B89" i="43"/>
  <c r="K88" i="43"/>
  <c r="B88" i="43"/>
  <c r="K87" i="43"/>
  <c r="B87" i="43"/>
  <c r="K86" i="43"/>
  <c r="B86" i="43"/>
  <c r="AE86" i="37"/>
  <c r="AE87" i="37"/>
  <c r="AE88" i="37"/>
  <c r="AE89" i="37"/>
  <c r="AE90" i="37"/>
  <c r="AE91" i="37"/>
  <c r="AE92" i="37"/>
  <c r="AE93" i="37"/>
  <c r="W86" i="37"/>
  <c r="W87" i="37"/>
  <c r="W88" i="37"/>
  <c r="W89" i="37"/>
  <c r="W90" i="37"/>
  <c r="W91" i="37"/>
  <c r="W92" i="37"/>
  <c r="W93" i="37"/>
  <c r="AA86" i="37"/>
  <c r="AA87" i="37"/>
  <c r="AA88" i="37"/>
  <c r="AA89" i="37"/>
  <c r="AA90" i="37"/>
  <c r="AA91" i="37"/>
  <c r="AA92" i="37"/>
  <c r="AA93" i="37"/>
  <c r="S86" i="37"/>
  <c r="S87" i="37"/>
  <c r="S88" i="37"/>
  <c r="S89" i="37"/>
  <c r="S90" i="37"/>
  <c r="S91" i="37"/>
  <c r="S92" i="37"/>
  <c r="S93" i="37"/>
  <c r="K86" i="37"/>
  <c r="O86" i="37"/>
  <c r="K87" i="37"/>
  <c r="O87" i="37"/>
  <c r="K88" i="37"/>
  <c r="O88" i="37"/>
  <c r="K89" i="37"/>
  <c r="O89" i="37"/>
  <c r="K90" i="37"/>
  <c r="O90" i="37"/>
  <c r="K91" i="37"/>
  <c r="O91" i="37"/>
  <c r="K92" i="37"/>
  <c r="O92" i="37"/>
  <c r="K93" i="37"/>
  <c r="O93" i="37"/>
  <c r="AG93" i="37"/>
  <c r="AF93" i="37"/>
  <c r="B93" i="37"/>
  <c r="AG92" i="37"/>
  <c r="AF92" i="37"/>
  <c r="B92" i="37"/>
  <c r="AG91" i="37"/>
  <c r="AF91" i="37"/>
  <c r="B91" i="37"/>
  <c r="AG90" i="37"/>
  <c r="AF90" i="37"/>
  <c r="B90" i="37"/>
  <c r="AG89" i="37"/>
  <c r="AF89" i="37"/>
  <c r="B89" i="37"/>
  <c r="AG88" i="37"/>
  <c r="AF88" i="37"/>
  <c r="B88" i="37"/>
  <c r="AG87" i="37"/>
  <c r="AF87" i="37"/>
  <c r="B87" i="37"/>
  <c r="AG86" i="37"/>
  <c r="AF86" i="37"/>
  <c r="B86" i="37"/>
  <c r="K93" i="33"/>
  <c r="B93" i="33"/>
  <c r="K92" i="33"/>
  <c r="B92" i="33"/>
  <c r="K91" i="33"/>
  <c r="B91" i="33"/>
  <c r="K90" i="33"/>
  <c r="B90" i="33"/>
  <c r="K89" i="33"/>
  <c r="B89" i="33"/>
  <c r="K88" i="33"/>
  <c r="B88" i="33"/>
  <c r="K87" i="33"/>
  <c r="B87" i="33"/>
  <c r="K86" i="33"/>
  <c r="B86" i="33"/>
  <c r="I13" i="29"/>
  <c r="J13" i="29"/>
  <c r="K13" i="29"/>
  <c r="K93" i="30"/>
  <c r="B93" i="30"/>
  <c r="K92" i="30"/>
  <c r="B92" i="30"/>
  <c r="K91" i="30"/>
  <c r="B91" i="30"/>
  <c r="K90" i="30"/>
  <c r="B90" i="30"/>
  <c r="K89" i="30"/>
  <c r="B89" i="30"/>
  <c r="K88" i="30"/>
  <c r="B88" i="30"/>
  <c r="K87" i="30"/>
  <c r="B87" i="30"/>
  <c r="K86" i="30"/>
  <c r="B86" i="30"/>
  <c r="AI88" i="37" l="1"/>
  <c r="AI89" i="37"/>
  <c r="AI92" i="37"/>
  <c r="AI93" i="37"/>
  <c r="AI86" i="37"/>
  <c r="AI87" i="37"/>
  <c r="AI90" i="37"/>
  <c r="AI91" i="37"/>
  <c r="K93" i="23" l="1"/>
  <c r="B93" i="23"/>
  <c r="K92" i="23"/>
  <c r="B92" i="23"/>
  <c r="K91" i="23"/>
  <c r="B91" i="23"/>
  <c r="K90" i="23"/>
  <c r="B90" i="23"/>
  <c r="K89" i="23"/>
  <c r="B89" i="23"/>
  <c r="K88" i="23"/>
  <c r="B88" i="23"/>
  <c r="K87" i="23"/>
  <c r="B87" i="23"/>
  <c r="K86" i="23"/>
  <c r="B86" i="23"/>
  <c r="B93" i="26" l="1"/>
  <c r="B92" i="26"/>
  <c r="B91" i="26"/>
  <c r="B90" i="26"/>
  <c r="B89" i="26"/>
  <c r="B88" i="26"/>
  <c r="B87" i="26"/>
  <c r="B86" i="26"/>
  <c r="M5" i="21" l="1"/>
  <c r="M6" i="21"/>
  <c r="M7" i="21"/>
  <c r="M8" i="21"/>
  <c r="M9" i="21"/>
  <c r="M10" i="21"/>
  <c r="M11" i="21"/>
  <c r="M12" i="21"/>
  <c r="L6" i="21"/>
  <c r="L7" i="21"/>
  <c r="L8" i="21"/>
  <c r="L9" i="21"/>
  <c r="L10" i="21"/>
  <c r="L11" i="21"/>
  <c r="L12" i="21"/>
  <c r="L5" i="21"/>
  <c r="B93" i="20" l="1"/>
  <c r="B92" i="20"/>
  <c r="B91" i="20"/>
  <c r="B90" i="20"/>
  <c r="B89" i="20"/>
  <c r="B88" i="20"/>
  <c r="B87" i="20"/>
  <c r="B86" i="20"/>
  <c r="J18" i="40" l="1"/>
  <c r="J19" i="40"/>
  <c r="J20" i="40"/>
  <c r="J13" i="40"/>
  <c r="L13" i="40" s="1"/>
  <c r="J7" i="40"/>
  <c r="L7" i="40" s="1"/>
  <c r="J8" i="40"/>
  <c r="L8" i="40" s="1"/>
  <c r="J9" i="40"/>
  <c r="J10" i="40"/>
  <c r="J11" i="40"/>
  <c r="J12" i="40"/>
  <c r="J6" i="40"/>
  <c r="K7" i="40"/>
  <c r="K8" i="40"/>
  <c r="K6" i="40"/>
  <c r="K13" i="42"/>
  <c r="J13" i="42"/>
  <c r="I13" i="42"/>
  <c r="M12" i="42"/>
  <c r="M11" i="42"/>
  <c r="M10" i="42"/>
  <c r="M9" i="42"/>
  <c r="M8" i="42"/>
  <c r="M7" i="42"/>
  <c r="M6" i="42"/>
  <c r="M5" i="42"/>
  <c r="H13" i="42"/>
  <c r="H12" i="42"/>
  <c r="H11" i="42"/>
  <c r="H10" i="42"/>
  <c r="H9" i="42"/>
  <c r="H8" i="42"/>
  <c r="H7" i="42"/>
  <c r="H6" i="42"/>
  <c r="H5" i="42"/>
  <c r="L13" i="42" l="1"/>
  <c r="M13" i="42"/>
  <c r="K6" i="44"/>
  <c r="L6" i="44"/>
  <c r="M6" i="44"/>
  <c r="N6" i="44"/>
  <c r="K7" i="44"/>
  <c r="L7" i="44"/>
  <c r="M7" i="44"/>
  <c r="N7" i="44"/>
  <c r="K8" i="44"/>
  <c r="L8" i="44"/>
  <c r="M8" i="44"/>
  <c r="N8" i="44"/>
  <c r="K9" i="44"/>
  <c r="L9" i="44"/>
  <c r="M9" i="44"/>
  <c r="N9" i="44"/>
  <c r="K10" i="44"/>
  <c r="L10" i="44"/>
  <c r="M10" i="44"/>
  <c r="N10" i="44"/>
  <c r="K11" i="44"/>
  <c r="L11" i="44"/>
  <c r="M11" i="44"/>
  <c r="N11" i="44"/>
  <c r="K12" i="44"/>
  <c r="L12" i="44"/>
  <c r="M12" i="44"/>
  <c r="N12" i="44"/>
  <c r="L5" i="44"/>
  <c r="M5" i="44"/>
  <c r="J16" i="40" s="1"/>
  <c r="L16" i="40" s="1"/>
  <c r="N5" i="44"/>
  <c r="J17" i="40" s="1"/>
  <c r="K5" i="44"/>
  <c r="J14" i="40" s="1"/>
  <c r="J13" i="44"/>
  <c r="K13" i="40" s="1"/>
  <c r="L14" i="40" l="1"/>
  <c r="J15" i="40"/>
  <c r="L15" i="40" s="1"/>
  <c r="L17" i="40"/>
  <c r="P13" i="44"/>
  <c r="Q13" i="44"/>
  <c r="O13" i="44"/>
  <c r="I13" i="44"/>
  <c r="R13" i="44" l="1"/>
  <c r="S13" i="44"/>
  <c r="T13" i="44"/>
  <c r="K18" i="40"/>
  <c r="K12" i="40"/>
  <c r="N13" i="44"/>
  <c r="K17" i="40" s="1"/>
  <c r="K20" i="40"/>
  <c r="K19" i="40"/>
  <c r="B85" i="45"/>
  <c r="B84" i="45"/>
  <c r="B83" i="45"/>
  <c r="B82" i="45"/>
  <c r="B81" i="45"/>
  <c r="B80" i="45"/>
  <c r="B79" i="45"/>
  <c r="B78" i="45"/>
  <c r="B77" i="45"/>
  <c r="B76" i="45"/>
  <c r="B75" i="45"/>
  <c r="B74" i="45"/>
  <c r="B73" i="45"/>
  <c r="B72" i="45"/>
  <c r="B71" i="45"/>
  <c r="B70" i="45"/>
  <c r="B69" i="45"/>
  <c r="B68" i="45"/>
  <c r="B67" i="45"/>
  <c r="B66" i="45"/>
  <c r="B65" i="45"/>
  <c r="B64" i="45"/>
  <c r="B63" i="45"/>
  <c r="B62" i="45"/>
  <c r="B61" i="45"/>
  <c r="B60" i="45"/>
  <c r="B59" i="45"/>
  <c r="B58" i="45"/>
  <c r="B57" i="45"/>
  <c r="B56" i="45"/>
  <c r="B55" i="45"/>
  <c r="B54" i="45"/>
  <c r="B53" i="45"/>
  <c r="B52" i="45"/>
  <c r="B51" i="45"/>
  <c r="B50" i="45"/>
  <c r="B49" i="45"/>
  <c r="B48" i="45"/>
  <c r="B47" i="45"/>
  <c r="B46" i="45"/>
  <c r="B45" i="45"/>
  <c r="B44" i="45"/>
  <c r="B43" i="45"/>
  <c r="B42" i="45"/>
  <c r="B41" i="45"/>
  <c r="B40" i="45"/>
  <c r="B39" i="45"/>
  <c r="B38" i="45"/>
  <c r="B37" i="45"/>
  <c r="B36" i="45"/>
  <c r="B35" i="45"/>
  <c r="B34" i="45"/>
  <c r="B33" i="45"/>
  <c r="B32" i="45"/>
  <c r="B31" i="45"/>
  <c r="B30" i="45"/>
  <c r="B29" i="45"/>
  <c r="B28" i="45"/>
  <c r="B27" i="45"/>
  <c r="B26" i="45"/>
  <c r="B25" i="45"/>
  <c r="B24" i="45"/>
  <c r="B23" i="45"/>
  <c r="B22" i="45"/>
  <c r="B21" i="45"/>
  <c r="B20" i="45"/>
  <c r="B19" i="45"/>
  <c r="B18" i="45"/>
  <c r="B17" i="45"/>
  <c r="B16" i="45"/>
  <c r="B15" i="45"/>
  <c r="B14" i="45"/>
  <c r="B13" i="45"/>
  <c r="B12" i="45"/>
  <c r="B11" i="45"/>
  <c r="B10" i="45"/>
  <c r="B9" i="45"/>
  <c r="B8" i="45"/>
  <c r="B7" i="45"/>
  <c r="B6" i="45"/>
  <c r="H13" i="44"/>
  <c r="G13" i="44"/>
  <c r="F13" i="44"/>
  <c r="C2" i="41"/>
  <c r="K9" i="40" l="1"/>
  <c r="K13" i="44"/>
  <c r="K14" i="40" s="1"/>
  <c r="K10" i="40"/>
  <c r="L13" i="44"/>
  <c r="K15" i="40" s="1"/>
  <c r="K11" i="40"/>
  <c r="M13" i="44"/>
  <c r="K16" i="40" s="1"/>
  <c r="P2" i="19"/>
  <c r="C140" i="19" l="1"/>
  <c r="G140" i="19"/>
  <c r="K140" i="19"/>
  <c r="D140" i="19"/>
  <c r="H140" i="19"/>
  <c r="E140" i="19"/>
  <c r="I140" i="19"/>
  <c r="F140" i="19"/>
  <c r="J140" i="19"/>
  <c r="B140" i="19"/>
  <c r="I130" i="19"/>
  <c r="J131" i="19"/>
  <c r="K132" i="19"/>
  <c r="I134" i="19"/>
  <c r="J135" i="19"/>
  <c r="K136" i="19"/>
  <c r="I138" i="19"/>
  <c r="J139" i="19"/>
  <c r="I129" i="19"/>
  <c r="H130" i="19"/>
  <c r="H131" i="19"/>
  <c r="H132" i="19"/>
  <c r="H133" i="19"/>
  <c r="H134" i="19"/>
  <c r="H135" i="19"/>
  <c r="H136" i="19"/>
  <c r="H137" i="19"/>
  <c r="H138" i="19"/>
  <c r="H139" i="19"/>
  <c r="E129" i="19"/>
  <c r="B131" i="19"/>
  <c r="C132" i="19"/>
  <c r="D133" i="19"/>
  <c r="B135" i="19"/>
  <c r="C136" i="19"/>
  <c r="D137" i="19"/>
  <c r="B139" i="19"/>
  <c r="D129" i="19"/>
  <c r="J130" i="19"/>
  <c r="K131" i="19"/>
  <c r="I133" i="19"/>
  <c r="J134" i="19"/>
  <c r="K135" i="19"/>
  <c r="I137" i="19"/>
  <c r="J138" i="19"/>
  <c r="K139" i="19"/>
  <c r="E130" i="19"/>
  <c r="E131" i="19"/>
  <c r="E132" i="19"/>
  <c r="E133" i="19"/>
  <c r="E134" i="19"/>
  <c r="E135" i="19"/>
  <c r="E136" i="19"/>
  <c r="E137" i="19"/>
  <c r="E138" i="19"/>
  <c r="E139" i="19"/>
  <c r="G129" i="19"/>
  <c r="B130" i="19"/>
  <c r="C131" i="19"/>
  <c r="D132" i="19"/>
  <c r="B134" i="19"/>
  <c r="C135" i="19"/>
  <c r="D136" i="19"/>
  <c r="B138" i="19"/>
  <c r="C139" i="19"/>
  <c r="B129" i="19"/>
  <c r="K130" i="19"/>
  <c r="I132" i="19"/>
  <c r="J133" i="19"/>
  <c r="K134" i="19"/>
  <c r="I136" i="19"/>
  <c r="J137" i="19"/>
  <c r="K138" i="19"/>
  <c r="J129" i="19"/>
  <c r="F130" i="19"/>
  <c r="F131" i="19"/>
  <c r="F132" i="19"/>
  <c r="F133" i="19"/>
  <c r="F134" i="19"/>
  <c r="F136" i="19"/>
  <c r="F137" i="19"/>
  <c r="F138" i="19"/>
  <c r="F139" i="19"/>
  <c r="H129" i="19"/>
  <c r="C130" i="19"/>
  <c r="D131" i="19"/>
  <c r="B133" i="19"/>
  <c r="C134" i="19"/>
  <c r="D135" i="19"/>
  <c r="B137" i="19"/>
  <c r="D139" i="19"/>
  <c r="J132" i="19"/>
  <c r="K133" i="19"/>
  <c r="I135" i="19"/>
  <c r="J136" i="19"/>
  <c r="C138" i="19"/>
  <c r="F135" i="19"/>
  <c r="I131" i="19"/>
  <c r="G130" i="19"/>
  <c r="G134" i="19"/>
  <c r="G138" i="19"/>
  <c r="B132" i="19"/>
  <c r="C137" i="19"/>
  <c r="K137" i="19"/>
  <c r="G131" i="19"/>
  <c r="G135" i="19"/>
  <c r="G139" i="19"/>
  <c r="C133" i="19"/>
  <c r="D138" i="19"/>
  <c r="I139" i="19"/>
  <c r="G132" i="19"/>
  <c r="G136" i="19"/>
  <c r="F129" i="19"/>
  <c r="D134" i="19"/>
  <c r="C129" i="19"/>
  <c r="K129" i="19"/>
  <c r="G133" i="19"/>
  <c r="G137" i="19"/>
  <c r="D130" i="19"/>
  <c r="B136" i="19"/>
  <c r="C14" i="40"/>
  <c r="C13" i="40"/>
  <c r="C12" i="40"/>
  <c r="D10" i="40"/>
  <c r="C10" i="40"/>
  <c r="E10" i="40" s="1"/>
  <c r="D9" i="40"/>
  <c r="C9" i="40"/>
  <c r="E9" i="40" s="1"/>
  <c r="D8" i="40"/>
  <c r="C8" i="40"/>
  <c r="E8" i="40" s="1"/>
  <c r="D7" i="40"/>
  <c r="C7" i="40"/>
  <c r="E7" i="40" s="1"/>
  <c r="D6" i="40"/>
  <c r="C6" i="40"/>
  <c r="E6" i="40" s="1"/>
  <c r="K85" i="43"/>
  <c r="B85" i="43"/>
  <c r="K84" i="43"/>
  <c r="B84" i="43"/>
  <c r="K83" i="43"/>
  <c r="B83" i="43"/>
  <c r="K82" i="43"/>
  <c r="B82" i="43"/>
  <c r="K81" i="43"/>
  <c r="B81" i="43"/>
  <c r="K80" i="43"/>
  <c r="B80" i="43"/>
  <c r="K79" i="43"/>
  <c r="B79" i="43"/>
  <c r="K78" i="43"/>
  <c r="B78" i="43"/>
  <c r="K77" i="43"/>
  <c r="B77" i="43"/>
  <c r="K76" i="43"/>
  <c r="B76" i="43"/>
  <c r="K75" i="43"/>
  <c r="B75" i="43"/>
  <c r="K74" i="43"/>
  <c r="B74" i="43"/>
  <c r="K73" i="43"/>
  <c r="B73" i="43"/>
  <c r="K72" i="43"/>
  <c r="B72" i="43"/>
  <c r="K71" i="43"/>
  <c r="B71" i="43"/>
  <c r="K70" i="43"/>
  <c r="B70" i="43"/>
  <c r="K69" i="43"/>
  <c r="B69" i="43"/>
  <c r="K68" i="43"/>
  <c r="B68" i="43"/>
  <c r="K67" i="43"/>
  <c r="B67" i="43"/>
  <c r="K66" i="43"/>
  <c r="B66" i="43"/>
  <c r="K65" i="43"/>
  <c r="B65" i="43"/>
  <c r="K64" i="43"/>
  <c r="B64" i="43"/>
  <c r="K63" i="43"/>
  <c r="B63" i="43"/>
  <c r="K62" i="43"/>
  <c r="B62" i="43"/>
  <c r="K61" i="43"/>
  <c r="B61" i="43"/>
  <c r="K60" i="43"/>
  <c r="B60" i="43"/>
  <c r="K59" i="43"/>
  <c r="B59" i="43"/>
  <c r="K58" i="43"/>
  <c r="B58" i="43"/>
  <c r="K57" i="43"/>
  <c r="B57" i="43"/>
  <c r="K56" i="43"/>
  <c r="B56" i="43"/>
  <c r="K55" i="43"/>
  <c r="B55" i="43"/>
  <c r="K54" i="43"/>
  <c r="B54" i="43"/>
  <c r="K53" i="43"/>
  <c r="B53" i="43"/>
  <c r="K52" i="43"/>
  <c r="B52" i="43"/>
  <c r="K51" i="43"/>
  <c r="B51" i="43"/>
  <c r="K50" i="43"/>
  <c r="B50" i="43"/>
  <c r="K49" i="43"/>
  <c r="B49" i="43"/>
  <c r="K48" i="43"/>
  <c r="B48" i="43"/>
  <c r="K47" i="43"/>
  <c r="B47" i="43"/>
  <c r="K46" i="43"/>
  <c r="B46" i="43"/>
  <c r="K45" i="43"/>
  <c r="B45" i="43"/>
  <c r="K44" i="43"/>
  <c r="B44" i="43"/>
  <c r="K43" i="43"/>
  <c r="B43" i="43"/>
  <c r="K42" i="43"/>
  <c r="B42" i="43"/>
  <c r="K41" i="43"/>
  <c r="B41" i="43"/>
  <c r="K40" i="43"/>
  <c r="B40" i="43"/>
  <c r="K39" i="43"/>
  <c r="B39" i="43"/>
  <c r="K38" i="43"/>
  <c r="B38" i="43"/>
  <c r="K37" i="43"/>
  <c r="B37" i="43"/>
  <c r="K36" i="43"/>
  <c r="B36" i="43"/>
  <c r="K35" i="43"/>
  <c r="B35" i="43"/>
  <c r="K34" i="43"/>
  <c r="B34" i="43"/>
  <c r="K33" i="43"/>
  <c r="B33" i="43"/>
  <c r="K32" i="43"/>
  <c r="B32" i="43"/>
  <c r="K31" i="43"/>
  <c r="B31" i="43"/>
  <c r="K30" i="43"/>
  <c r="B30" i="43"/>
  <c r="B29" i="43"/>
  <c r="B28" i="43"/>
  <c r="B27" i="43"/>
  <c r="B26" i="43"/>
  <c r="B25" i="43"/>
  <c r="B24" i="43"/>
  <c r="B23" i="43"/>
  <c r="B22" i="43"/>
  <c r="B21" i="43"/>
  <c r="B20" i="43"/>
  <c r="B19" i="43"/>
  <c r="B18" i="43"/>
  <c r="B17" i="43"/>
  <c r="B16" i="43"/>
  <c r="B15" i="43"/>
  <c r="B14" i="43"/>
  <c r="B13" i="43"/>
  <c r="B12" i="43"/>
  <c r="B11" i="43"/>
  <c r="B10" i="43"/>
  <c r="B9" i="43"/>
  <c r="B8" i="43"/>
  <c r="B7" i="43"/>
  <c r="B6" i="43"/>
  <c r="D14" i="40"/>
  <c r="D13" i="40"/>
  <c r="D12" i="40"/>
  <c r="D11" i="40"/>
  <c r="C16" i="40"/>
  <c r="E16" i="40" s="1"/>
  <c r="C2" i="39"/>
  <c r="L2" i="19"/>
  <c r="C14" i="38"/>
  <c r="E14" i="38" s="1"/>
  <c r="C11" i="38"/>
  <c r="C10" i="38"/>
  <c r="C9" i="38"/>
  <c r="D8" i="38"/>
  <c r="C8" i="38"/>
  <c r="E8" i="38" s="1"/>
  <c r="D7" i="38"/>
  <c r="C7" i="38"/>
  <c r="E7" i="38" s="1"/>
  <c r="D6" i="38"/>
  <c r="C6" i="38"/>
  <c r="E6" i="38" s="1"/>
  <c r="L6" i="35"/>
  <c r="M6" i="35"/>
  <c r="N6" i="35"/>
  <c r="L7" i="35"/>
  <c r="M7" i="35"/>
  <c r="N7" i="35"/>
  <c r="L8" i="35"/>
  <c r="M8" i="35"/>
  <c r="N8" i="35"/>
  <c r="L9" i="35"/>
  <c r="M9" i="35"/>
  <c r="N9" i="35"/>
  <c r="L10" i="35"/>
  <c r="M10" i="35"/>
  <c r="N10" i="35"/>
  <c r="L11" i="35"/>
  <c r="M11" i="35"/>
  <c r="N11" i="35"/>
  <c r="L12" i="35"/>
  <c r="M12" i="35"/>
  <c r="N12" i="35"/>
  <c r="M5" i="35"/>
  <c r="N5" i="35"/>
  <c r="L5" i="35"/>
  <c r="K13" i="35"/>
  <c r="D14" i="38" s="1"/>
  <c r="E118" i="19" l="1"/>
  <c r="D124" i="19"/>
  <c r="H113" i="19"/>
  <c r="F124" i="19"/>
  <c r="E124" i="19"/>
  <c r="C124" i="19"/>
  <c r="G124" i="19"/>
  <c r="B124" i="19"/>
  <c r="H124" i="19"/>
  <c r="D118" i="19"/>
  <c r="F114" i="19"/>
  <c r="C122" i="19"/>
  <c r="F122" i="19"/>
  <c r="H120" i="19"/>
  <c r="E121" i="19"/>
  <c r="G118" i="19"/>
  <c r="H118" i="19"/>
  <c r="G114" i="19"/>
  <c r="F118" i="19"/>
  <c r="D122" i="19"/>
  <c r="B116" i="19"/>
  <c r="D119" i="19"/>
  <c r="E116" i="19"/>
  <c r="E113" i="19"/>
  <c r="H116" i="19"/>
  <c r="C114" i="19"/>
  <c r="C119" i="19"/>
  <c r="C17" i="38"/>
  <c r="E17" i="38" s="1"/>
  <c r="F116" i="19"/>
  <c r="G113" i="19"/>
  <c r="B122" i="19"/>
  <c r="G120" i="19"/>
  <c r="B117" i="19"/>
  <c r="E120" i="19"/>
  <c r="D117" i="19"/>
  <c r="B123" i="19"/>
  <c r="F117" i="19"/>
  <c r="F121" i="19"/>
  <c r="D113" i="19"/>
  <c r="B118" i="19"/>
  <c r="C123" i="19"/>
  <c r="G117" i="19"/>
  <c r="G121" i="19"/>
  <c r="B113" i="19"/>
  <c r="C118" i="19"/>
  <c r="D123" i="19"/>
  <c r="H117" i="19"/>
  <c r="H121" i="19"/>
  <c r="D114" i="19"/>
  <c r="C121" i="19"/>
  <c r="E117" i="19"/>
  <c r="E123" i="19"/>
  <c r="E122" i="19"/>
  <c r="B115" i="19"/>
  <c r="C120" i="19"/>
  <c r="F115" i="19"/>
  <c r="F119" i="19"/>
  <c r="F123" i="19"/>
  <c r="C115" i="19"/>
  <c r="D120" i="19"/>
  <c r="G115" i="19"/>
  <c r="G119" i="19"/>
  <c r="G123" i="19"/>
  <c r="D115" i="19"/>
  <c r="B121" i="19"/>
  <c r="H115" i="19"/>
  <c r="H119" i="19"/>
  <c r="H123" i="19"/>
  <c r="C117" i="19"/>
  <c r="E115" i="19"/>
  <c r="E119" i="19"/>
  <c r="B120" i="19"/>
  <c r="C116" i="19"/>
  <c r="D121" i="19"/>
  <c r="F120" i="19"/>
  <c r="D116" i="19"/>
  <c r="G116" i="19"/>
  <c r="F113" i="19"/>
  <c r="C113" i="19"/>
  <c r="E114" i="19"/>
  <c r="H122" i="19"/>
  <c r="H114" i="19"/>
  <c r="G122" i="19"/>
  <c r="B114" i="19"/>
  <c r="B119" i="19"/>
  <c r="C15" i="38"/>
  <c r="E15" i="38" s="1"/>
  <c r="M13" i="35"/>
  <c r="D16" i="38" s="1"/>
  <c r="C16" i="38"/>
  <c r="E16" i="38" s="1"/>
  <c r="L13" i="35"/>
  <c r="D15" i="38" s="1"/>
  <c r="N13" i="35"/>
  <c r="D17" i="38" s="1"/>
  <c r="C15" i="40"/>
  <c r="E15" i="40" s="1"/>
  <c r="C11" i="40"/>
  <c r="E11" i="40" s="1"/>
  <c r="D16" i="40"/>
  <c r="D15" i="40"/>
  <c r="AF6" i="37"/>
  <c r="AG6" i="37"/>
  <c r="AF7" i="37"/>
  <c r="AG7" i="37"/>
  <c r="AF8" i="37"/>
  <c r="AG8" i="37"/>
  <c r="AF9" i="37"/>
  <c r="AG9" i="37"/>
  <c r="AF10" i="37"/>
  <c r="AG10" i="37"/>
  <c r="AF11" i="37"/>
  <c r="AG11" i="37"/>
  <c r="AF12" i="37"/>
  <c r="AG12" i="37"/>
  <c r="AF13" i="37"/>
  <c r="AG13" i="37"/>
  <c r="AF14" i="37"/>
  <c r="AG14" i="37"/>
  <c r="AF15" i="37"/>
  <c r="AG15" i="37"/>
  <c r="AF16" i="37"/>
  <c r="AG16" i="37"/>
  <c r="AF17" i="37"/>
  <c r="AG17" i="37"/>
  <c r="AF18" i="37"/>
  <c r="AG18" i="37"/>
  <c r="AF19" i="37"/>
  <c r="AG19" i="37"/>
  <c r="AF20" i="37"/>
  <c r="AG20" i="37"/>
  <c r="AF21" i="37"/>
  <c r="AG21" i="37"/>
  <c r="AF22" i="37"/>
  <c r="AG22" i="37"/>
  <c r="AF23" i="37"/>
  <c r="AG23" i="37"/>
  <c r="AF24" i="37"/>
  <c r="AG24" i="37"/>
  <c r="AF25" i="37"/>
  <c r="AG25" i="37"/>
  <c r="AF26" i="37"/>
  <c r="AG26" i="37"/>
  <c r="AF27" i="37"/>
  <c r="AG27" i="37"/>
  <c r="AF28" i="37"/>
  <c r="AG28" i="37"/>
  <c r="AF29" i="37"/>
  <c r="AG29" i="37"/>
  <c r="AF30" i="37"/>
  <c r="AG30" i="37"/>
  <c r="AF31" i="37"/>
  <c r="AG31" i="37"/>
  <c r="AF32" i="37"/>
  <c r="AG32" i="37"/>
  <c r="AF33" i="37"/>
  <c r="AG33" i="37"/>
  <c r="AF34" i="37"/>
  <c r="AG34" i="37"/>
  <c r="AF35" i="37"/>
  <c r="AG35" i="37"/>
  <c r="AF36" i="37"/>
  <c r="AG36" i="37"/>
  <c r="AF37" i="37"/>
  <c r="AG37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W83" i="37"/>
  <c r="O85" i="37" l="1"/>
  <c r="O84" i="37"/>
  <c r="O83" i="37"/>
  <c r="O82" i="37"/>
  <c r="O81" i="37"/>
  <c r="O80" i="37"/>
  <c r="O79" i="37"/>
  <c r="O78" i="37"/>
  <c r="O77" i="37"/>
  <c r="O76" i="37"/>
  <c r="O75" i="37"/>
  <c r="O74" i="37"/>
  <c r="O73" i="37"/>
  <c r="O72" i="37"/>
  <c r="O71" i="37"/>
  <c r="O70" i="37"/>
  <c r="O69" i="37"/>
  <c r="O68" i="37"/>
  <c r="O67" i="37"/>
  <c r="O66" i="37"/>
  <c r="O65" i="37"/>
  <c r="O64" i="37"/>
  <c r="O63" i="37"/>
  <c r="O62" i="37"/>
  <c r="O61" i="37"/>
  <c r="O60" i="37"/>
  <c r="O59" i="37"/>
  <c r="O58" i="37"/>
  <c r="O57" i="37"/>
  <c r="O56" i="37"/>
  <c r="O55" i="37"/>
  <c r="O54" i="37"/>
  <c r="O53" i="37"/>
  <c r="O52" i="37"/>
  <c r="O51" i="37"/>
  <c r="O50" i="37"/>
  <c r="O49" i="37"/>
  <c r="O48" i="37"/>
  <c r="O47" i="37"/>
  <c r="O46" i="37"/>
  <c r="O45" i="37"/>
  <c r="O44" i="37"/>
  <c r="O43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AE53" i="37"/>
  <c r="AE52" i="37"/>
  <c r="AE51" i="37"/>
  <c r="AE50" i="37"/>
  <c r="AE49" i="37"/>
  <c r="AE48" i="37"/>
  <c r="AE47" i="37"/>
  <c r="AE46" i="37"/>
  <c r="AE45" i="37"/>
  <c r="AE44" i="37"/>
  <c r="AE43" i="37"/>
  <c r="AE42" i="37"/>
  <c r="AE41" i="37"/>
  <c r="AE40" i="37"/>
  <c r="AE39" i="37"/>
  <c r="AE38" i="37"/>
  <c r="AE37" i="37"/>
  <c r="AE36" i="37"/>
  <c r="AE35" i="37"/>
  <c r="AE34" i="37"/>
  <c r="AE33" i="37"/>
  <c r="AE32" i="37"/>
  <c r="AE31" i="37"/>
  <c r="AE30" i="37"/>
  <c r="AE29" i="37"/>
  <c r="AE28" i="37"/>
  <c r="AE27" i="37"/>
  <c r="AE26" i="37"/>
  <c r="AE25" i="37"/>
  <c r="AE24" i="37"/>
  <c r="AE23" i="37"/>
  <c r="AE22" i="37"/>
  <c r="AE21" i="37"/>
  <c r="AE20" i="37"/>
  <c r="AE19" i="37"/>
  <c r="AE18" i="37"/>
  <c r="AE17" i="37"/>
  <c r="AE16" i="37"/>
  <c r="AE15" i="37"/>
  <c r="AE14" i="37"/>
  <c r="AE13" i="37"/>
  <c r="AE12" i="37"/>
  <c r="AE11" i="37"/>
  <c r="AE10" i="37"/>
  <c r="AE9" i="37"/>
  <c r="AE8" i="37"/>
  <c r="AE7" i="37"/>
  <c r="AE6" i="37"/>
  <c r="AA53" i="37"/>
  <c r="AA52" i="37"/>
  <c r="AA51" i="37"/>
  <c r="AA50" i="37"/>
  <c r="AA49" i="37"/>
  <c r="AA48" i="37"/>
  <c r="AA47" i="37"/>
  <c r="AA46" i="37"/>
  <c r="AA45" i="37"/>
  <c r="AA44" i="37"/>
  <c r="AA43" i="37"/>
  <c r="AA42" i="37"/>
  <c r="AA41" i="37"/>
  <c r="AA40" i="37"/>
  <c r="AA39" i="37"/>
  <c r="AA38" i="37"/>
  <c r="AA37" i="37"/>
  <c r="AA36" i="37"/>
  <c r="AA35" i="37"/>
  <c r="AA34" i="37"/>
  <c r="AA33" i="37"/>
  <c r="AA32" i="37"/>
  <c r="AA31" i="37"/>
  <c r="AA30" i="37"/>
  <c r="AA29" i="37"/>
  <c r="AA28" i="37"/>
  <c r="AA27" i="37"/>
  <c r="AA26" i="37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AA7" i="37"/>
  <c r="AA6" i="37"/>
  <c r="W53" i="37"/>
  <c r="W52" i="37"/>
  <c r="W51" i="37"/>
  <c r="W50" i="37"/>
  <c r="W49" i="37"/>
  <c r="W48" i="37"/>
  <c r="W47" i="37"/>
  <c r="W46" i="37"/>
  <c r="W45" i="37"/>
  <c r="W44" i="37"/>
  <c r="W43" i="37"/>
  <c r="W42" i="37"/>
  <c r="W41" i="37"/>
  <c r="W40" i="37"/>
  <c r="W39" i="37"/>
  <c r="W38" i="37"/>
  <c r="W37" i="37"/>
  <c r="W36" i="37"/>
  <c r="W35" i="37"/>
  <c r="W34" i="37"/>
  <c r="W33" i="37"/>
  <c r="W32" i="37"/>
  <c r="W31" i="37"/>
  <c r="W30" i="37"/>
  <c r="W29" i="37"/>
  <c r="W28" i="37"/>
  <c r="W27" i="37"/>
  <c r="W26" i="37"/>
  <c r="W25" i="37"/>
  <c r="W24" i="37"/>
  <c r="W23" i="37"/>
  <c r="W22" i="37"/>
  <c r="W21" i="37"/>
  <c r="W20" i="37"/>
  <c r="W19" i="37"/>
  <c r="W18" i="37"/>
  <c r="W17" i="37"/>
  <c r="W16" i="37"/>
  <c r="W15" i="37"/>
  <c r="W14" i="37"/>
  <c r="W13" i="37"/>
  <c r="W12" i="37"/>
  <c r="W11" i="37"/>
  <c r="W10" i="37"/>
  <c r="W9" i="37"/>
  <c r="W8" i="37"/>
  <c r="W7" i="37"/>
  <c r="W6" i="37"/>
  <c r="S53" i="37"/>
  <c r="S52" i="37"/>
  <c r="S51" i="37"/>
  <c r="S50" i="37"/>
  <c r="S49" i="37"/>
  <c r="S48" i="37"/>
  <c r="S47" i="37"/>
  <c r="S46" i="37"/>
  <c r="S45" i="37"/>
  <c r="S44" i="37"/>
  <c r="S43" i="37"/>
  <c r="S42" i="37"/>
  <c r="S41" i="37"/>
  <c r="S40" i="37"/>
  <c r="S39" i="37"/>
  <c r="S38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S7" i="37"/>
  <c r="S6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K58" i="37"/>
  <c r="K59" i="37"/>
  <c r="K60" i="37"/>
  <c r="K61" i="37"/>
  <c r="K62" i="37"/>
  <c r="K63" i="37"/>
  <c r="K64" i="37"/>
  <c r="K65" i="37"/>
  <c r="K66" i="37"/>
  <c r="K67" i="37"/>
  <c r="K68" i="37"/>
  <c r="K69" i="37"/>
  <c r="K70" i="37"/>
  <c r="K71" i="37"/>
  <c r="K72" i="37"/>
  <c r="K73" i="37"/>
  <c r="K74" i="37"/>
  <c r="K75" i="37"/>
  <c r="K76" i="37"/>
  <c r="K77" i="37"/>
  <c r="K78" i="37"/>
  <c r="K79" i="37"/>
  <c r="K80" i="37"/>
  <c r="K81" i="37"/>
  <c r="K82" i="37"/>
  <c r="K83" i="37"/>
  <c r="K84" i="37"/>
  <c r="K85" i="37"/>
  <c r="K6" i="37"/>
  <c r="AI6" i="37" s="1"/>
  <c r="K7" i="37"/>
  <c r="AI7" i="37" s="1"/>
  <c r="K8" i="37"/>
  <c r="AI8" i="37" s="1"/>
  <c r="K9" i="37"/>
  <c r="AI9" i="37" s="1"/>
  <c r="K10" i="37"/>
  <c r="AI10" i="37" s="1"/>
  <c r="K11" i="37"/>
  <c r="AI11" i="37" s="1"/>
  <c r="K12" i="37"/>
  <c r="AI12" i="37" s="1"/>
  <c r="K13" i="37"/>
  <c r="AI13" i="37" s="1"/>
  <c r="K14" i="37"/>
  <c r="AI14" i="37" s="1"/>
  <c r="K15" i="37"/>
  <c r="AI15" i="37" s="1"/>
  <c r="K16" i="37"/>
  <c r="AI16" i="37" s="1"/>
  <c r="K17" i="37"/>
  <c r="AI17" i="37" s="1"/>
  <c r="K18" i="37"/>
  <c r="AI18" i="37" s="1"/>
  <c r="K19" i="37"/>
  <c r="AI19" i="37" s="1"/>
  <c r="K20" i="37"/>
  <c r="AI20" i="37" s="1"/>
  <c r="K21" i="37"/>
  <c r="AI21" i="37" s="1"/>
  <c r="K22" i="37"/>
  <c r="AI22" i="37" s="1"/>
  <c r="K23" i="37"/>
  <c r="AI23" i="37" s="1"/>
  <c r="K24" i="37"/>
  <c r="AI24" i="37" s="1"/>
  <c r="K25" i="37"/>
  <c r="AI25" i="37" s="1"/>
  <c r="K26" i="37"/>
  <c r="AI26" i="37" s="1"/>
  <c r="K27" i="37"/>
  <c r="AI27" i="37" s="1"/>
  <c r="K28" i="37"/>
  <c r="AI28" i="37" s="1"/>
  <c r="K29" i="37"/>
  <c r="AI29" i="37" s="1"/>
  <c r="K30" i="37"/>
  <c r="AI30" i="37" s="1"/>
  <c r="K31" i="37"/>
  <c r="AI31" i="37" s="1"/>
  <c r="K32" i="37"/>
  <c r="AI32" i="37" s="1"/>
  <c r="K33" i="37"/>
  <c r="AI33" i="37" s="1"/>
  <c r="K34" i="37"/>
  <c r="AI34" i="37" s="1"/>
  <c r="K35" i="37"/>
  <c r="AI35" i="37" s="1"/>
  <c r="K36" i="37"/>
  <c r="AI36" i="37" s="1"/>
  <c r="K37" i="37"/>
  <c r="AI37" i="37" s="1"/>
  <c r="K38" i="37"/>
  <c r="AE85" i="37"/>
  <c r="AE84" i="37"/>
  <c r="AE83" i="37"/>
  <c r="AE82" i="37"/>
  <c r="AE81" i="37"/>
  <c r="AE80" i="37"/>
  <c r="AE79" i="37"/>
  <c r="AE78" i="37"/>
  <c r="AE77" i="37"/>
  <c r="AE76" i="37"/>
  <c r="AE75" i="37"/>
  <c r="AE74" i="37"/>
  <c r="AE73" i="37"/>
  <c r="AE72" i="37"/>
  <c r="AE71" i="37"/>
  <c r="AE70" i="37"/>
  <c r="AE69" i="37"/>
  <c r="AE68" i="37"/>
  <c r="AE67" i="37"/>
  <c r="AE66" i="37"/>
  <c r="AE65" i="37"/>
  <c r="AE64" i="37"/>
  <c r="AE63" i="37"/>
  <c r="AE62" i="37"/>
  <c r="AE61" i="37"/>
  <c r="AE60" i="37"/>
  <c r="AE59" i="37"/>
  <c r="AE58" i="37"/>
  <c r="AE57" i="37"/>
  <c r="AE56" i="37"/>
  <c r="AE55" i="37"/>
  <c r="AE54" i="37"/>
  <c r="AA85" i="37"/>
  <c r="AA84" i="37"/>
  <c r="AA83" i="37"/>
  <c r="AA82" i="37"/>
  <c r="AA81" i="37"/>
  <c r="AA80" i="37"/>
  <c r="AA79" i="37"/>
  <c r="AA78" i="37"/>
  <c r="AA77" i="37"/>
  <c r="AA76" i="37"/>
  <c r="AA75" i="37"/>
  <c r="AA74" i="37"/>
  <c r="AA73" i="37"/>
  <c r="AA72" i="37"/>
  <c r="AA71" i="37"/>
  <c r="AA70" i="37"/>
  <c r="AA69" i="37"/>
  <c r="AA68" i="37"/>
  <c r="AA67" i="37"/>
  <c r="AA66" i="37"/>
  <c r="AA65" i="37"/>
  <c r="AA64" i="37"/>
  <c r="AA63" i="37"/>
  <c r="AA62" i="37"/>
  <c r="AA61" i="37"/>
  <c r="AA60" i="37"/>
  <c r="AA59" i="37"/>
  <c r="AA58" i="37"/>
  <c r="AA57" i="37"/>
  <c r="AA56" i="37"/>
  <c r="AA55" i="37"/>
  <c r="AA54" i="37"/>
  <c r="W85" i="37"/>
  <c r="W84" i="37"/>
  <c r="W82" i="37"/>
  <c r="W81" i="37"/>
  <c r="W80" i="37"/>
  <c r="W79" i="37"/>
  <c r="W78" i="37"/>
  <c r="W77" i="37"/>
  <c r="W76" i="37"/>
  <c r="W75" i="37"/>
  <c r="W74" i="37"/>
  <c r="W73" i="37"/>
  <c r="W72" i="37"/>
  <c r="W71" i="37"/>
  <c r="W70" i="37"/>
  <c r="W69" i="37"/>
  <c r="W68" i="37"/>
  <c r="W67" i="37"/>
  <c r="W66" i="37"/>
  <c r="W65" i="37"/>
  <c r="W64" i="37"/>
  <c r="W63" i="37"/>
  <c r="W62" i="37"/>
  <c r="W61" i="37"/>
  <c r="W60" i="37"/>
  <c r="W59" i="37"/>
  <c r="W58" i="37"/>
  <c r="W57" i="37"/>
  <c r="W56" i="37"/>
  <c r="W55" i="37"/>
  <c r="W54" i="37"/>
  <c r="S85" i="37"/>
  <c r="S84" i="37"/>
  <c r="S83" i="37"/>
  <c r="S82" i="37"/>
  <c r="S81" i="37"/>
  <c r="S80" i="37"/>
  <c r="S79" i="37"/>
  <c r="S78" i="37"/>
  <c r="S77" i="37"/>
  <c r="S76" i="37"/>
  <c r="S75" i="37"/>
  <c r="S74" i="37"/>
  <c r="S73" i="37"/>
  <c r="S72" i="37"/>
  <c r="S71" i="37"/>
  <c r="S70" i="37"/>
  <c r="S69" i="37"/>
  <c r="S68" i="37"/>
  <c r="S67" i="37"/>
  <c r="S66" i="37"/>
  <c r="S65" i="37"/>
  <c r="S64" i="37"/>
  <c r="S63" i="37"/>
  <c r="S62" i="37"/>
  <c r="S61" i="37"/>
  <c r="S60" i="37"/>
  <c r="S59" i="37"/>
  <c r="S58" i="37"/>
  <c r="S57" i="37"/>
  <c r="S56" i="37"/>
  <c r="S55" i="37"/>
  <c r="S54" i="37"/>
  <c r="AG38" i="37"/>
  <c r="AG39" i="37"/>
  <c r="AG40" i="37"/>
  <c r="AG41" i="37"/>
  <c r="AG42" i="37"/>
  <c r="AG43" i="37"/>
  <c r="AG44" i="37"/>
  <c r="AG45" i="37"/>
  <c r="AG46" i="37"/>
  <c r="AG47" i="37"/>
  <c r="AG48" i="37"/>
  <c r="AG49" i="37"/>
  <c r="AG50" i="37"/>
  <c r="AG51" i="37"/>
  <c r="AG52" i="37"/>
  <c r="AG53" i="37"/>
  <c r="AG54" i="37"/>
  <c r="AG55" i="37"/>
  <c r="AG56" i="37"/>
  <c r="AG57" i="37"/>
  <c r="AG58" i="37"/>
  <c r="AG59" i="37"/>
  <c r="AG60" i="37"/>
  <c r="AG61" i="37"/>
  <c r="AG62" i="37"/>
  <c r="AG63" i="37"/>
  <c r="AG64" i="37"/>
  <c r="AG65" i="37"/>
  <c r="AG66" i="37"/>
  <c r="AG67" i="37"/>
  <c r="AG68" i="37"/>
  <c r="AG69" i="37"/>
  <c r="AG70" i="37"/>
  <c r="AG71" i="37"/>
  <c r="AI71" i="37" s="1"/>
  <c r="AG72" i="37"/>
  <c r="AG73" i="37"/>
  <c r="AG74" i="37"/>
  <c r="AG75" i="37"/>
  <c r="AG76" i="37"/>
  <c r="AG77" i="37"/>
  <c r="AG78" i="37"/>
  <c r="AG79" i="37"/>
  <c r="AI79" i="37"/>
  <c r="AG80" i="37"/>
  <c r="AG81" i="37"/>
  <c r="AI81" i="37"/>
  <c r="AG82" i="37"/>
  <c r="AG83" i="37"/>
  <c r="AG84" i="37"/>
  <c r="AG85" i="37"/>
  <c r="AF39" i="37"/>
  <c r="AF40" i="37"/>
  <c r="AF41" i="37"/>
  <c r="AF42" i="37"/>
  <c r="AF43" i="37"/>
  <c r="AF44" i="37"/>
  <c r="AF45" i="37"/>
  <c r="AF46" i="37"/>
  <c r="AF47" i="37"/>
  <c r="AF48" i="37"/>
  <c r="AF49" i="37"/>
  <c r="AF50" i="37"/>
  <c r="AF51" i="37"/>
  <c r="AF52" i="37"/>
  <c r="AF53" i="37"/>
  <c r="AF54" i="37"/>
  <c r="AF55" i="37"/>
  <c r="AF56" i="37"/>
  <c r="AF57" i="37"/>
  <c r="AF58" i="37"/>
  <c r="AF59" i="37"/>
  <c r="AF60" i="37"/>
  <c r="AF61" i="37"/>
  <c r="AF62" i="37"/>
  <c r="AF63" i="37"/>
  <c r="AF64" i="37"/>
  <c r="AF65" i="37"/>
  <c r="AF66" i="37"/>
  <c r="AF67" i="37"/>
  <c r="AF68" i="37"/>
  <c r="AF69" i="37"/>
  <c r="AF70" i="37"/>
  <c r="AF71" i="37"/>
  <c r="AF72" i="37"/>
  <c r="AF73" i="37"/>
  <c r="AF74" i="37"/>
  <c r="AF75" i="37"/>
  <c r="AF76" i="37"/>
  <c r="AF77" i="37"/>
  <c r="AF78" i="37"/>
  <c r="AF79" i="37"/>
  <c r="AF80" i="37"/>
  <c r="AF81" i="37"/>
  <c r="AF82" i="37"/>
  <c r="AF83" i="37"/>
  <c r="AF84" i="37"/>
  <c r="AF85" i="37"/>
  <c r="AF38" i="37"/>
  <c r="AI78" i="37" l="1"/>
  <c r="AI74" i="37"/>
  <c r="AI66" i="37"/>
  <c r="AI62" i="37"/>
  <c r="AI58" i="37"/>
  <c r="AI73" i="37"/>
  <c r="AI82" i="37"/>
  <c r="AI44" i="37"/>
  <c r="AI77" i="37"/>
  <c r="AI52" i="37"/>
  <c r="AI54" i="37"/>
  <c r="AI70" i="37"/>
  <c r="AI83" i="37"/>
  <c r="AI69" i="37"/>
  <c r="AI40" i="37"/>
  <c r="AI75" i="37"/>
  <c r="AI48" i="37"/>
  <c r="AI46" i="37"/>
  <c r="AI39" i="37"/>
  <c r="AI50" i="37"/>
  <c r="AI53" i="37"/>
  <c r="AI51" i="37"/>
  <c r="AI49" i="37"/>
  <c r="AI47" i="37"/>
  <c r="AI45" i="37"/>
  <c r="AI43" i="37"/>
  <c r="AI41" i="37"/>
  <c r="AI42" i="37"/>
  <c r="AI84" i="37"/>
  <c r="AI80" i="37"/>
  <c r="AI76" i="37"/>
  <c r="AI72" i="37"/>
  <c r="AI68" i="37"/>
  <c r="AI64" i="37"/>
  <c r="AI60" i="37"/>
  <c r="AI56" i="37"/>
  <c r="AI38" i="37"/>
  <c r="AI67" i="37"/>
  <c r="AI65" i="37"/>
  <c r="AI63" i="37"/>
  <c r="AI61" i="37"/>
  <c r="AI59" i="37"/>
  <c r="AI57" i="37"/>
  <c r="AI55" i="37"/>
  <c r="AI85" i="37"/>
  <c r="B85" i="37"/>
  <c r="B84" i="37"/>
  <c r="B83" i="37"/>
  <c r="B82" i="37"/>
  <c r="B81" i="37"/>
  <c r="B80" i="37"/>
  <c r="B79" i="37"/>
  <c r="B78" i="37"/>
  <c r="B77" i="37"/>
  <c r="B76" i="37"/>
  <c r="B75" i="37"/>
  <c r="B74" i="37"/>
  <c r="B73" i="37"/>
  <c r="B72" i="37"/>
  <c r="B71" i="37"/>
  <c r="B70" i="37"/>
  <c r="B69" i="37"/>
  <c r="B68" i="37"/>
  <c r="B67" i="37"/>
  <c r="B66" i="37"/>
  <c r="B65" i="37"/>
  <c r="B64" i="37"/>
  <c r="B63" i="37"/>
  <c r="B62" i="37"/>
  <c r="B61" i="37"/>
  <c r="B60" i="37"/>
  <c r="B59" i="37"/>
  <c r="B58" i="37"/>
  <c r="B57" i="37"/>
  <c r="B56" i="37"/>
  <c r="B55" i="37"/>
  <c r="B54" i="37"/>
  <c r="B53" i="37"/>
  <c r="B52" i="37"/>
  <c r="B51" i="37"/>
  <c r="B50" i="37"/>
  <c r="B49" i="37"/>
  <c r="B48" i="37"/>
  <c r="B47" i="37"/>
  <c r="B46" i="37"/>
  <c r="B45" i="37"/>
  <c r="B44" i="37"/>
  <c r="B43" i="37"/>
  <c r="B42" i="37"/>
  <c r="B41" i="37"/>
  <c r="B40" i="37"/>
  <c r="B39" i="37"/>
  <c r="B38" i="37"/>
  <c r="B37" i="37"/>
  <c r="B36" i="37"/>
  <c r="B35" i="37"/>
  <c r="B34" i="37"/>
  <c r="B33" i="37"/>
  <c r="B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B14" i="37"/>
  <c r="B13" i="37"/>
  <c r="B12" i="37"/>
  <c r="B11" i="37"/>
  <c r="B10" i="37"/>
  <c r="B9" i="37"/>
  <c r="B8" i="37"/>
  <c r="B7" i="37"/>
  <c r="B6" i="37"/>
  <c r="H13" i="35"/>
  <c r="D11" i="38" s="1"/>
  <c r="G13" i="35"/>
  <c r="D10" i="38" s="1"/>
  <c r="F13" i="35"/>
  <c r="D9" i="38" s="1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C12" i="38" s="1"/>
  <c r="L17" i="27"/>
  <c r="N13" i="29"/>
  <c r="T11" i="27"/>
  <c r="T10" i="27"/>
  <c r="T9" i="27"/>
  <c r="U8" i="27"/>
  <c r="T8" i="27"/>
  <c r="V8" i="27" s="1"/>
  <c r="U7" i="27"/>
  <c r="T7" i="27"/>
  <c r="V7" i="27" s="1"/>
  <c r="U6" i="27"/>
  <c r="T6" i="27"/>
  <c r="V6" i="27" s="1"/>
  <c r="J14" i="27"/>
  <c r="C14" i="27"/>
  <c r="J13" i="27"/>
  <c r="C13" i="27"/>
  <c r="J12" i="27"/>
  <c r="C12" i="27"/>
  <c r="K10" i="27"/>
  <c r="J10" i="27"/>
  <c r="L10" i="27" s="1"/>
  <c r="D10" i="27"/>
  <c r="C10" i="27"/>
  <c r="E10" i="27" s="1"/>
  <c r="K9" i="27"/>
  <c r="J9" i="27"/>
  <c r="L9" i="27" s="1"/>
  <c r="D9" i="27"/>
  <c r="C9" i="27"/>
  <c r="E9" i="27" s="1"/>
  <c r="K8" i="27"/>
  <c r="J8" i="27"/>
  <c r="L8" i="27" s="1"/>
  <c r="D8" i="27"/>
  <c r="C8" i="27"/>
  <c r="E8" i="27" s="1"/>
  <c r="K7" i="27"/>
  <c r="J7" i="27"/>
  <c r="L7" i="27" s="1"/>
  <c r="D7" i="27"/>
  <c r="C7" i="27"/>
  <c r="E7" i="27" s="1"/>
  <c r="K6" i="27"/>
  <c r="J6" i="27"/>
  <c r="L6" i="27" s="1"/>
  <c r="D6" i="27"/>
  <c r="C6" i="27"/>
  <c r="E6" i="27" s="1"/>
  <c r="I5" i="31"/>
  <c r="I6" i="31"/>
  <c r="I7" i="31"/>
  <c r="I8" i="31"/>
  <c r="I9" i="31"/>
  <c r="I10" i="31"/>
  <c r="I11" i="31"/>
  <c r="I12" i="31"/>
  <c r="K85" i="33"/>
  <c r="B85" i="33"/>
  <c r="K84" i="33"/>
  <c r="B84" i="33"/>
  <c r="K83" i="33"/>
  <c r="B83" i="33"/>
  <c r="K82" i="33"/>
  <c r="B82" i="33"/>
  <c r="K81" i="33"/>
  <c r="B81" i="33"/>
  <c r="K80" i="33"/>
  <c r="B80" i="33"/>
  <c r="K79" i="33"/>
  <c r="B79" i="33"/>
  <c r="K78" i="33"/>
  <c r="B78" i="33"/>
  <c r="K77" i="33"/>
  <c r="B77" i="33"/>
  <c r="K76" i="33"/>
  <c r="B76" i="33"/>
  <c r="K75" i="33"/>
  <c r="B75" i="33"/>
  <c r="K74" i="33"/>
  <c r="B74" i="33"/>
  <c r="K73" i="33"/>
  <c r="B73" i="33"/>
  <c r="K72" i="33"/>
  <c r="B72" i="33"/>
  <c r="K71" i="33"/>
  <c r="B71" i="33"/>
  <c r="K70" i="33"/>
  <c r="B70" i="33"/>
  <c r="K69" i="33"/>
  <c r="B69" i="33"/>
  <c r="K68" i="33"/>
  <c r="B68" i="33"/>
  <c r="K67" i="33"/>
  <c r="B67" i="33"/>
  <c r="K66" i="33"/>
  <c r="B66" i="33"/>
  <c r="K65" i="33"/>
  <c r="B65" i="33"/>
  <c r="K64" i="33"/>
  <c r="B64" i="33"/>
  <c r="K63" i="33"/>
  <c r="B63" i="33"/>
  <c r="K62" i="33"/>
  <c r="B62" i="33"/>
  <c r="K61" i="33"/>
  <c r="B61" i="33"/>
  <c r="K60" i="33"/>
  <c r="B60" i="33"/>
  <c r="K59" i="33"/>
  <c r="B59" i="33"/>
  <c r="K58" i="33"/>
  <c r="B58" i="33"/>
  <c r="K57" i="33"/>
  <c r="B57" i="33"/>
  <c r="K56" i="33"/>
  <c r="B56" i="33"/>
  <c r="K55" i="33"/>
  <c r="B55" i="33"/>
  <c r="K54" i="33"/>
  <c r="B54" i="33"/>
  <c r="K53" i="33"/>
  <c r="B53" i="33"/>
  <c r="K52" i="33"/>
  <c r="B52" i="33"/>
  <c r="K51" i="33"/>
  <c r="B51" i="33"/>
  <c r="K50" i="33"/>
  <c r="B50" i="33"/>
  <c r="K49" i="33"/>
  <c r="B49" i="33"/>
  <c r="K48" i="33"/>
  <c r="B48" i="33"/>
  <c r="K47" i="33"/>
  <c r="B47" i="33"/>
  <c r="K46" i="33"/>
  <c r="B46" i="33"/>
  <c r="K45" i="33"/>
  <c r="B45" i="33"/>
  <c r="K44" i="33"/>
  <c r="B44" i="33"/>
  <c r="K43" i="33"/>
  <c r="B43" i="33"/>
  <c r="K42" i="33"/>
  <c r="B42" i="33"/>
  <c r="K41" i="33"/>
  <c r="B41" i="33"/>
  <c r="K40" i="33"/>
  <c r="B40" i="33"/>
  <c r="K39" i="33"/>
  <c r="B39" i="33"/>
  <c r="K38" i="33"/>
  <c r="B38" i="33"/>
  <c r="K37" i="33"/>
  <c r="B37" i="33"/>
  <c r="K36" i="33"/>
  <c r="B36" i="33"/>
  <c r="K35" i="33"/>
  <c r="B35" i="33"/>
  <c r="K34" i="33"/>
  <c r="B34" i="33"/>
  <c r="K33" i="33"/>
  <c r="B33" i="33"/>
  <c r="K32" i="33"/>
  <c r="B32" i="33"/>
  <c r="K31" i="33"/>
  <c r="B31" i="33"/>
  <c r="K30" i="33"/>
  <c r="B30" i="33"/>
  <c r="K29" i="33"/>
  <c r="B29" i="33"/>
  <c r="K28" i="33"/>
  <c r="B28" i="33"/>
  <c r="K27" i="33"/>
  <c r="B27" i="33"/>
  <c r="K26" i="33"/>
  <c r="B26" i="33"/>
  <c r="K25" i="33"/>
  <c r="B25" i="33"/>
  <c r="K24" i="33"/>
  <c r="B24" i="33"/>
  <c r="K23" i="33"/>
  <c r="B23" i="33"/>
  <c r="K22" i="33"/>
  <c r="B22" i="33"/>
  <c r="K21" i="33"/>
  <c r="B21" i="33"/>
  <c r="K20" i="33"/>
  <c r="B20" i="33"/>
  <c r="K19" i="33"/>
  <c r="B19" i="33"/>
  <c r="K18" i="33"/>
  <c r="B18" i="33"/>
  <c r="K17" i="33"/>
  <c r="B17" i="33"/>
  <c r="K16" i="33"/>
  <c r="B16" i="33"/>
  <c r="K15" i="33"/>
  <c r="B15" i="33"/>
  <c r="K14" i="33"/>
  <c r="B14" i="33"/>
  <c r="K13" i="33"/>
  <c r="B13" i="33"/>
  <c r="K12" i="33"/>
  <c r="B12" i="33"/>
  <c r="K11" i="33"/>
  <c r="B11" i="33"/>
  <c r="K10" i="33"/>
  <c r="B10" i="33"/>
  <c r="K9" i="33"/>
  <c r="B9" i="33"/>
  <c r="K8" i="33"/>
  <c r="B8" i="33"/>
  <c r="K7" i="33"/>
  <c r="B7" i="33"/>
  <c r="K6" i="33"/>
  <c r="B6" i="33"/>
  <c r="H13" i="31"/>
  <c r="G13" i="31"/>
  <c r="F13" i="31"/>
  <c r="J12" i="31"/>
  <c r="J11" i="31"/>
  <c r="J10" i="31"/>
  <c r="J9" i="31"/>
  <c r="J8" i="31"/>
  <c r="J7" i="31"/>
  <c r="J6" i="31"/>
  <c r="J5" i="31"/>
  <c r="H2" i="19"/>
  <c r="H5" i="29"/>
  <c r="H6" i="29"/>
  <c r="H7" i="29"/>
  <c r="H8" i="29"/>
  <c r="H9" i="29"/>
  <c r="H10" i="29"/>
  <c r="H11" i="29"/>
  <c r="H12" i="29"/>
  <c r="U11" i="27" l="1"/>
  <c r="N13" i="31"/>
  <c r="U17" i="27" s="1"/>
  <c r="U9" i="27"/>
  <c r="L13" i="31"/>
  <c r="U15" i="27" s="1"/>
  <c r="U10" i="27"/>
  <c r="M13" i="31"/>
  <c r="U16" i="27" s="1"/>
  <c r="K17" i="27"/>
  <c r="Q13" i="29"/>
  <c r="K19" i="27" s="1"/>
  <c r="R13" i="29"/>
  <c r="K20" i="27" s="1"/>
  <c r="P13" i="29"/>
  <c r="K18" i="27" s="1"/>
  <c r="G92" i="19"/>
  <c r="B92" i="19"/>
  <c r="D92" i="19"/>
  <c r="F92" i="19"/>
  <c r="H92" i="19"/>
  <c r="C92" i="19"/>
  <c r="E92" i="19"/>
  <c r="N108" i="19"/>
  <c r="E108" i="19"/>
  <c r="G108" i="19"/>
  <c r="O108" i="19"/>
  <c r="B108" i="19"/>
  <c r="M108" i="19"/>
  <c r="D108" i="19"/>
  <c r="F108" i="19"/>
  <c r="P108" i="19"/>
  <c r="H108" i="19"/>
  <c r="C108" i="19"/>
  <c r="E12" i="38"/>
  <c r="T12" i="27"/>
  <c r="V12" i="27" s="1"/>
  <c r="C13" i="38"/>
  <c r="E13" i="38" s="1"/>
  <c r="M102" i="19"/>
  <c r="M106" i="19"/>
  <c r="E99" i="19"/>
  <c r="E103" i="19"/>
  <c r="E107" i="19"/>
  <c r="D100" i="19"/>
  <c r="B106" i="19"/>
  <c r="O103" i="19"/>
  <c r="G101" i="19"/>
  <c r="B100" i="19"/>
  <c r="N102" i="19"/>
  <c r="N106" i="19"/>
  <c r="F99" i="19"/>
  <c r="F103" i="19"/>
  <c r="F107" i="19"/>
  <c r="B101" i="19"/>
  <c r="C106" i="19"/>
  <c r="O104" i="19"/>
  <c r="G100" i="19"/>
  <c r="D102" i="19"/>
  <c r="P102" i="19"/>
  <c r="P106" i="19"/>
  <c r="H99" i="19"/>
  <c r="H103" i="19"/>
  <c r="H107" i="19"/>
  <c r="D101" i="19"/>
  <c r="B107" i="19"/>
  <c r="C101" i="19"/>
  <c r="M103" i="19"/>
  <c r="M107" i="19"/>
  <c r="E100" i="19"/>
  <c r="E104" i="19"/>
  <c r="H97" i="19"/>
  <c r="B102" i="19"/>
  <c r="C107" i="19"/>
  <c r="O105" i="19"/>
  <c r="G102" i="19"/>
  <c r="C105" i="19"/>
  <c r="N103" i="19"/>
  <c r="N107" i="19"/>
  <c r="F100" i="19"/>
  <c r="F104" i="19"/>
  <c r="G97" i="19"/>
  <c r="C102" i="19"/>
  <c r="D107" i="19"/>
  <c r="O106" i="19"/>
  <c r="G103" i="19"/>
  <c r="D106" i="19"/>
  <c r="P103" i="19"/>
  <c r="P107" i="19"/>
  <c r="H100" i="19"/>
  <c r="H104" i="19"/>
  <c r="E97" i="19"/>
  <c r="B103" i="19"/>
  <c r="D97" i="19"/>
  <c r="B104" i="19"/>
  <c r="M101" i="19"/>
  <c r="E98" i="19"/>
  <c r="E102" i="19"/>
  <c r="E106" i="19"/>
  <c r="D104" i="19"/>
  <c r="G99" i="19"/>
  <c r="G107" i="19"/>
  <c r="N101" i="19"/>
  <c r="F98" i="19"/>
  <c r="F102" i="19"/>
  <c r="F106" i="19"/>
  <c r="B105" i="19"/>
  <c r="G98" i="19"/>
  <c r="D98" i="19"/>
  <c r="P105" i="19"/>
  <c r="H102" i="19"/>
  <c r="C100" i="19"/>
  <c r="F97" i="19"/>
  <c r="M100" i="19"/>
  <c r="M104" i="19"/>
  <c r="N99" i="19"/>
  <c r="E101" i="19"/>
  <c r="E105" i="19"/>
  <c r="B98" i="19"/>
  <c r="C103" i="19"/>
  <c r="B97" i="19"/>
  <c r="O107" i="19"/>
  <c r="G104" i="19"/>
  <c r="N100" i="19"/>
  <c r="N104" i="19"/>
  <c r="O99" i="19"/>
  <c r="F101" i="19"/>
  <c r="F105" i="19"/>
  <c r="C98" i="19"/>
  <c r="D103" i="19"/>
  <c r="O100" i="19"/>
  <c r="P99" i="19"/>
  <c r="G106" i="19"/>
  <c r="P100" i="19"/>
  <c r="P104" i="19"/>
  <c r="M99" i="19"/>
  <c r="H101" i="19"/>
  <c r="H105" i="19"/>
  <c r="B99" i="19"/>
  <c r="C104" i="19"/>
  <c r="G105" i="19"/>
  <c r="C97" i="19"/>
  <c r="M105" i="19"/>
  <c r="C99" i="19"/>
  <c r="O101" i="19"/>
  <c r="N105" i="19"/>
  <c r="D99" i="19"/>
  <c r="O102" i="19"/>
  <c r="P101" i="19"/>
  <c r="H98" i="19"/>
  <c r="H106" i="19"/>
  <c r="D105" i="19"/>
  <c r="G88" i="19"/>
  <c r="D89" i="19"/>
  <c r="B83" i="19"/>
  <c r="H83" i="19"/>
  <c r="H87" i="19"/>
  <c r="H91" i="19"/>
  <c r="B88" i="19"/>
  <c r="D82" i="19"/>
  <c r="E84" i="19"/>
  <c r="E88" i="19"/>
  <c r="H81" i="19"/>
  <c r="D87" i="19"/>
  <c r="C82" i="19"/>
  <c r="F84" i="19"/>
  <c r="F88" i="19"/>
  <c r="G81" i="19"/>
  <c r="B86" i="19"/>
  <c r="G82" i="19"/>
  <c r="G87" i="19"/>
  <c r="B90" i="19"/>
  <c r="F81" i="19"/>
  <c r="B87" i="19"/>
  <c r="D85" i="19"/>
  <c r="H85" i="19"/>
  <c r="H89" i="19"/>
  <c r="D90" i="19"/>
  <c r="C85" i="19"/>
  <c r="E82" i="19"/>
  <c r="E86" i="19"/>
  <c r="E90" i="19"/>
  <c r="C90" i="19"/>
  <c r="B85" i="19"/>
  <c r="F82" i="19"/>
  <c r="F86" i="19"/>
  <c r="F90" i="19"/>
  <c r="D88" i="19"/>
  <c r="C83" i="19"/>
  <c r="G85" i="19"/>
  <c r="G91" i="19"/>
  <c r="C88" i="19"/>
  <c r="H84" i="19"/>
  <c r="E81" i="19"/>
  <c r="C81" i="19"/>
  <c r="E89" i="19"/>
  <c r="C86" i="19"/>
  <c r="F85" i="19"/>
  <c r="C91" i="19"/>
  <c r="G83" i="19"/>
  <c r="H88" i="19"/>
  <c r="B81" i="19"/>
  <c r="G89" i="19"/>
  <c r="F91" i="19"/>
  <c r="G84" i="19"/>
  <c r="C84" i="19"/>
  <c r="H86" i="19"/>
  <c r="C89" i="19"/>
  <c r="E83" i="19"/>
  <c r="E91" i="19"/>
  <c r="D83" i="19"/>
  <c r="F87" i="19"/>
  <c r="C87" i="19"/>
  <c r="G86" i="19"/>
  <c r="G90" i="19"/>
  <c r="D86" i="19"/>
  <c r="D91" i="19"/>
  <c r="D84" i="19"/>
  <c r="H82" i="19"/>
  <c r="B84" i="19"/>
  <c r="B89" i="19"/>
  <c r="B82" i="19"/>
  <c r="D81" i="19"/>
  <c r="E85" i="19"/>
  <c r="F89" i="19"/>
  <c r="B91" i="19"/>
  <c r="H90" i="19"/>
  <c r="E87" i="19"/>
  <c r="F83" i="19"/>
  <c r="T13" i="27"/>
  <c r="V13" i="27" s="1"/>
  <c r="I13" i="35"/>
  <c r="D12" i="38" s="1"/>
  <c r="J13" i="35"/>
  <c r="D13" i="38" s="1"/>
  <c r="I13" i="31"/>
  <c r="U12" i="27" s="1"/>
  <c r="J13" i="31"/>
  <c r="U13" i="27" s="1"/>
  <c r="K85" i="30"/>
  <c r="B85" i="30"/>
  <c r="K84" i="30"/>
  <c r="B84" i="30"/>
  <c r="K83" i="30"/>
  <c r="B83" i="30"/>
  <c r="K82" i="30"/>
  <c r="B82" i="30"/>
  <c r="K81" i="30"/>
  <c r="B81" i="30"/>
  <c r="K80" i="30"/>
  <c r="B80" i="30"/>
  <c r="K79" i="30"/>
  <c r="B79" i="30"/>
  <c r="K78" i="30"/>
  <c r="B78" i="30"/>
  <c r="K77" i="30"/>
  <c r="B77" i="30"/>
  <c r="K76" i="30"/>
  <c r="B76" i="30"/>
  <c r="K75" i="30"/>
  <c r="B75" i="30"/>
  <c r="K74" i="30"/>
  <c r="B74" i="30"/>
  <c r="K73" i="30"/>
  <c r="B73" i="30"/>
  <c r="K72" i="30"/>
  <c r="B72" i="30"/>
  <c r="K71" i="30"/>
  <c r="B71" i="30"/>
  <c r="K70" i="30"/>
  <c r="B70" i="30"/>
  <c r="K69" i="30"/>
  <c r="B69" i="30"/>
  <c r="K68" i="30"/>
  <c r="B68" i="30"/>
  <c r="K67" i="30"/>
  <c r="B67" i="30"/>
  <c r="K66" i="30"/>
  <c r="B66" i="30"/>
  <c r="K65" i="30"/>
  <c r="B65" i="30"/>
  <c r="K64" i="30"/>
  <c r="B64" i="30"/>
  <c r="K63" i="30"/>
  <c r="B63" i="30"/>
  <c r="K62" i="30"/>
  <c r="B62" i="30"/>
  <c r="K61" i="30"/>
  <c r="B61" i="30"/>
  <c r="K60" i="30"/>
  <c r="B60" i="30"/>
  <c r="K59" i="30"/>
  <c r="B59" i="30"/>
  <c r="K58" i="30"/>
  <c r="B58" i="30"/>
  <c r="K57" i="30"/>
  <c r="B57" i="30"/>
  <c r="K56" i="30"/>
  <c r="B56" i="30"/>
  <c r="K55" i="30"/>
  <c r="B55" i="30"/>
  <c r="K54" i="30"/>
  <c r="B54" i="30"/>
  <c r="K53" i="30"/>
  <c r="B53" i="30"/>
  <c r="K52" i="30"/>
  <c r="B52" i="30"/>
  <c r="K51" i="30"/>
  <c r="B51" i="30"/>
  <c r="K50" i="30"/>
  <c r="B50" i="30"/>
  <c r="K49" i="30"/>
  <c r="B49" i="30"/>
  <c r="K48" i="30"/>
  <c r="B48" i="30"/>
  <c r="K47" i="30"/>
  <c r="B47" i="30"/>
  <c r="K46" i="30"/>
  <c r="B46" i="30"/>
  <c r="K45" i="30"/>
  <c r="B45" i="30"/>
  <c r="K44" i="30"/>
  <c r="B44" i="30"/>
  <c r="K43" i="30"/>
  <c r="B43" i="30"/>
  <c r="K42" i="30"/>
  <c r="B42" i="30"/>
  <c r="K41" i="30"/>
  <c r="B41" i="30"/>
  <c r="K40" i="30"/>
  <c r="B40" i="30"/>
  <c r="K39" i="30"/>
  <c r="B39" i="30"/>
  <c r="K38" i="30"/>
  <c r="B38" i="30"/>
  <c r="K37" i="30"/>
  <c r="B37" i="30"/>
  <c r="K36" i="30"/>
  <c r="B36" i="30"/>
  <c r="K35" i="30"/>
  <c r="B35" i="30"/>
  <c r="K34" i="30"/>
  <c r="B34" i="30"/>
  <c r="K33" i="30"/>
  <c r="B33" i="30"/>
  <c r="K32" i="30"/>
  <c r="B32" i="30"/>
  <c r="K31" i="30"/>
  <c r="B31" i="30"/>
  <c r="K30" i="30"/>
  <c r="B30" i="30"/>
  <c r="K29" i="30"/>
  <c r="B29" i="30"/>
  <c r="K28" i="30"/>
  <c r="B28" i="30"/>
  <c r="K27" i="30"/>
  <c r="B27" i="30"/>
  <c r="K26" i="30"/>
  <c r="B26" i="30"/>
  <c r="K25" i="30"/>
  <c r="B25" i="30"/>
  <c r="K24" i="30"/>
  <c r="B24" i="30"/>
  <c r="K23" i="30"/>
  <c r="B23" i="30"/>
  <c r="K22" i="30"/>
  <c r="B22" i="30"/>
  <c r="K21" i="30"/>
  <c r="B21" i="30"/>
  <c r="K20" i="30"/>
  <c r="B20" i="30"/>
  <c r="K19" i="30"/>
  <c r="B19" i="30"/>
  <c r="K18" i="30"/>
  <c r="B18" i="30"/>
  <c r="K17" i="30"/>
  <c r="B17" i="30"/>
  <c r="K16" i="30"/>
  <c r="B16" i="30"/>
  <c r="K15" i="30"/>
  <c r="B15" i="30"/>
  <c r="K14" i="30"/>
  <c r="B14" i="30"/>
  <c r="K13" i="30"/>
  <c r="B13" i="30"/>
  <c r="K12" i="30"/>
  <c r="B12" i="30"/>
  <c r="K11" i="30"/>
  <c r="B11" i="30"/>
  <c r="K10" i="30"/>
  <c r="B10" i="30"/>
  <c r="K9" i="30"/>
  <c r="B9" i="30"/>
  <c r="K8" i="30"/>
  <c r="B8" i="30"/>
  <c r="K7" i="30"/>
  <c r="B7" i="30"/>
  <c r="K6" i="30"/>
  <c r="B6" i="30"/>
  <c r="H13" i="29"/>
  <c r="M12" i="29"/>
  <c r="L12" i="29"/>
  <c r="M11" i="29"/>
  <c r="L11" i="29"/>
  <c r="M10" i="29"/>
  <c r="L10" i="29"/>
  <c r="M9" i="29"/>
  <c r="L9" i="29"/>
  <c r="M8" i="29"/>
  <c r="L8" i="29"/>
  <c r="M7" i="29"/>
  <c r="L7" i="29"/>
  <c r="M6" i="29"/>
  <c r="L6" i="29"/>
  <c r="M5" i="29"/>
  <c r="L5" i="29"/>
  <c r="C2" i="28"/>
  <c r="L6" i="25"/>
  <c r="L7" i="25"/>
  <c r="L8" i="25"/>
  <c r="L9" i="25"/>
  <c r="L10" i="25"/>
  <c r="L11" i="25"/>
  <c r="L12" i="25"/>
  <c r="L5" i="25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6" i="26"/>
  <c r="B76" i="19" l="1"/>
  <c r="C76" i="19"/>
  <c r="F76" i="19"/>
  <c r="G76" i="19"/>
  <c r="H76" i="19"/>
  <c r="D76" i="19"/>
  <c r="E76" i="19"/>
  <c r="E67" i="19"/>
  <c r="E71" i="19"/>
  <c r="E75" i="19"/>
  <c r="D68" i="19"/>
  <c r="B74" i="19"/>
  <c r="F67" i="19"/>
  <c r="F71" i="19"/>
  <c r="F75" i="19"/>
  <c r="B69" i="19"/>
  <c r="C74" i="19"/>
  <c r="G68" i="19"/>
  <c r="G72" i="19"/>
  <c r="F65" i="19"/>
  <c r="D70" i="19"/>
  <c r="C65" i="19"/>
  <c r="H69" i="19"/>
  <c r="H73" i="19"/>
  <c r="B67" i="19"/>
  <c r="C72" i="19"/>
  <c r="E69" i="19"/>
  <c r="E73" i="19"/>
  <c r="B66" i="19"/>
  <c r="C71" i="19"/>
  <c r="B65" i="19"/>
  <c r="F69" i="19"/>
  <c r="F73" i="19"/>
  <c r="C66" i="19"/>
  <c r="D71" i="19"/>
  <c r="G66" i="19"/>
  <c r="G70" i="19"/>
  <c r="G74" i="19"/>
  <c r="B68" i="19"/>
  <c r="C73" i="19"/>
  <c r="H67" i="19"/>
  <c r="H71" i="19"/>
  <c r="H75" i="19"/>
  <c r="D69" i="19"/>
  <c r="B75" i="19"/>
  <c r="E68" i="19"/>
  <c r="H65" i="19"/>
  <c r="C75" i="19"/>
  <c r="F72" i="19"/>
  <c r="C70" i="19"/>
  <c r="G69" i="19"/>
  <c r="D66" i="19"/>
  <c r="H66" i="19"/>
  <c r="H74" i="19"/>
  <c r="D73" i="19"/>
  <c r="F68" i="19"/>
  <c r="G73" i="19"/>
  <c r="D72" i="19"/>
  <c r="G67" i="19"/>
  <c r="H72" i="19"/>
  <c r="E70" i="19"/>
  <c r="C67" i="19"/>
  <c r="F66" i="19"/>
  <c r="F74" i="19"/>
  <c r="B73" i="19"/>
  <c r="G71" i="19"/>
  <c r="C69" i="19"/>
  <c r="H68" i="19"/>
  <c r="E65" i="19"/>
  <c r="D65" i="19"/>
  <c r="B70" i="19"/>
  <c r="D75" i="19"/>
  <c r="H70" i="19"/>
  <c r="E66" i="19"/>
  <c r="F70" i="19"/>
  <c r="G75" i="19"/>
  <c r="E72" i="19"/>
  <c r="G65" i="19"/>
  <c r="B72" i="19"/>
  <c r="C68" i="19"/>
  <c r="E74" i="19"/>
  <c r="D67" i="19"/>
  <c r="D74" i="19"/>
  <c r="B71" i="19"/>
  <c r="J15" i="27"/>
  <c r="L15" i="27" s="1"/>
  <c r="C15" i="27"/>
  <c r="E15" i="27" s="1"/>
  <c r="L13" i="29"/>
  <c r="M13" i="29"/>
  <c r="N13" i="25"/>
  <c r="D17" i="27" s="1"/>
  <c r="K13" i="25"/>
  <c r="J13" i="25"/>
  <c r="I13" i="25"/>
  <c r="H13" i="25"/>
  <c r="M12" i="25"/>
  <c r="H12" i="25"/>
  <c r="M11" i="25"/>
  <c r="H11" i="25"/>
  <c r="M10" i="25"/>
  <c r="H10" i="25"/>
  <c r="M9" i="25"/>
  <c r="H9" i="25"/>
  <c r="M8" i="25"/>
  <c r="H8" i="25"/>
  <c r="M7" i="25"/>
  <c r="H7" i="25"/>
  <c r="M6" i="25"/>
  <c r="H6" i="25"/>
  <c r="M5" i="25"/>
  <c r="H5" i="25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J11" i="18"/>
  <c r="J10" i="18"/>
  <c r="J9" i="18"/>
  <c r="K8" i="18"/>
  <c r="J8" i="18"/>
  <c r="L8" i="18" s="1"/>
  <c r="K7" i="18"/>
  <c r="J7" i="18"/>
  <c r="L7" i="18" s="1"/>
  <c r="K6" i="18"/>
  <c r="J6" i="18"/>
  <c r="L6" i="18" s="1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6" i="23"/>
  <c r="H13" i="24"/>
  <c r="G13" i="24"/>
  <c r="F13" i="24"/>
  <c r="J12" i="24"/>
  <c r="I12" i="24"/>
  <c r="J11" i="24"/>
  <c r="I11" i="24"/>
  <c r="J10" i="24"/>
  <c r="I10" i="24"/>
  <c r="J9" i="24"/>
  <c r="I9" i="24"/>
  <c r="J8" i="24"/>
  <c r="I8" i="24"/>
  <c r="J7" i="24"/>
  <c r="I7" i="24"/>
  <c r="J6" i="24"/>
  <c r="I6" i="24"/>
  <c r="J5" i="24"/>
  <c r="I5" i="24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C5" i="19"/>
  <c r="D18" i="18"/>
  <c r="D7" i="18"/>
  <c r="D8" i="18"/>
  <c r="D9" i="18"/>
  <c r="D10" i="18"/>
  <c r="D6" i="18"/>
  <c r="C18" i="18"/>
  <c r="E18" i="18" s="1"/>
  <c r="C17" i="18"/>
  <c r="E17" i="18" s="1"/>
  <c r="N13" i="21"/>
  <c r="D17" i="18" s="1"/>
  <c r="J13" i="21"/>
  <c r="K13" i="21"/>
  <c r="D14" i="18" s="1"/>
  <c r="I13" i="21"/>
  <c r="D12" i="18" s="1"/>
  <c r="C12" i="18"/>
  <c r="C13" i="18"/>
  <c r="C14" i="18"/>
  <c r="C9" i="18"/>
  <c r="E9" i="18" s="1"/>
  <c r="C10" i="18"/>
  <c r="E10" i="18" s="1"/>
  <c r="C8" i="18"/>
  <c r="E8" i="18" s="1"/>
  <c r="C7" i="18"/>
  <c r="E7" i="18" s="1"/>
  <c r="C6" i="18"/>
  <c r="E6" i="18" s="1"/>
  <c r="K10" i="18" l="1"/>
  <c r="M13" i="24"/>
  <c r="K16" i="18" s="1"/>
  <c r="O13" i="25"/>
  <c r="D18" i="27" s="1"/>
  <c r="K11" i="18"/>
  <c r="N13" i="24"/>
  <c r="K17" i="18" s="1"/>
  <c r="P13" i="25"/>
  <c r="D19" i="27" s="1"/>
  <c r="Q13" i="25"/>
  <c r="D20" i="27" s="1"/>
  <c r="K9" i="18"/>
  <c r="L13" i="24"/>
  <c r="K15" i="18" s="1"/>
  <c r="J12" i="18"/>
  <c r="L12" i="18" s="1"/>
  <c r="F60" i="19"/>
  <c r="H60" i="19"/>
  <c r="E60" i="19"/>
  <c r="D60" i="19"/>
  <c r="C60" i="19"/>
  <c r="B60" i="19"/>
  <c r="G60" i="19"/>
  <c r="J13" i="18"/>
  <c r="L13" i="18" s="1"/>
  <c r="C11" i="27"/>
  <c r="E11" i="27" s="1"/>
  <c r="J11" i="27"/>
  <c r="L11" i="27" s="1"/>
  <c r="D13" i="18"/>
  <c r="L13" i="21"/>
  <c r="D15" i="18" s="1"/>
  <c r="E50" i="19"/>
  <c r="E54" i="19"/>
  <c r="E58" i="19"/>
  <c r="C51" i="19"/>
  <c r="D56" i="19"/>
  <c r="F50" i="19"/>
  <c r="F54" i="19"/>
  <c r="F59" i="19"/>
  <c r="B53" i="19"/>
  <c r="D59" i="19"/>
  <c r="G56" i="19"/>
  <c r="B52" i="19"/>
  <c r="H51" i="19"/>
  <c r="H58" i="19"/>
  <c r="B55" i="19"/>
  <c r="D55" i="19"/>
  <c r="G57" i="19"/>
  <c r="D58" i="19"/>
  <c r="E49" i="19"/>
  <c r="H53" i="19"/>
  <c r="E52" i="19"/>
  <c r="E56" i="19"/>
  <c r="H49" i="19"/>
  <c r="B54" i="19"/>
  <c r="C59" i="19"/>
  <c r="F52" i="19"/>
  <c r="F57" i="19"/>
  <c r="C50" i="19"/>
  <c r="B57" i="19"/>
  <c r="G53" i="19"/>
  <c r="G59" i="19"/>
  <c r="C57" i="19"/>
  <c r="H55" i="19"/>
  <c r="B51" i="19"/>
  <c r="D49" i="19"/>
  <c r="G52" i="19"/>
  <c r="C53" i="19"/>
  <c r="H54" i="19"/>
  <c r="C56" i="19"/>
  <c r="E55" i="19"/>
  <c r="D52" i="19"/>
  <c r="F51" i="19"/>
  <c r="G49" i="19"/>
  <c r="G50" i="19"/>
  <c r="D54" i="19"/>
  <c r="H59" i="19"/>
  <c r="G51" i="19"/>
  <c r="H50" i="19"/>
  <c r="E51" i="19"/>
  <c r="F55" i="19"/>
  <c r="H52" i="19"/>
  <c r="F49" i="19"/>
  <c r="B50" i="19"/>
  <c r="C58" i="19"/>
  <c r="F56" i="19"/>
  <c r="E57" i="19"/>
  <c r="C55" i="19"/>
  <c r="F53" i="19"/>
  <c r="D51" i="19"/>
  <c r="G54" i="19"/>
  <c r="C49" i="19"/>
  <c r="C52" i="19"/>
  <c r="G55" i="19"/>
  <c r="H56" i="19"/>
  <c r="E59" i="19"/>
  <c r="C54" i="19"/>
  <c r="D57" i="19"/>
  <c r="E53" i="19"/>
  <c r="F58" i="19"/>
  <c r="H57" i="19"/>
  <c r="B59" i="19"/>
  <c r="B58" i="19"/>
  <c r="G58" i="19"/>
  <c r="D53" i="19"/>
  <c r="B49" i="19"/>
  <c r="D50" i="19"/>
  <c r="B56" i="19"/>
  <c r="D11" i="27"/>
  <c r="K11" i="27"/>
  <c r="J16" i="27"/>
  <c r="L16" i="27" s="1"/>
  <c r="C16" i="27"/>
  <c r="E16" i="27" s="1"/>
  <c r="K12" i="27"/>
  <c r="D12" i="27"/>
  <c r="K13" i="27"/>
  <c r="D13" i="27"/>
  <c r="L13" i="25"/>
  <c r="K14" i="27"/>
  <c r="D14" i="27"/>
  <c r="M13" i="25"/>
  <c r="I13" i="24"/>
  <c r="K12" i="18" s="1"/>
  <c r="J13" i="24"/>
  <c r="K13" i="18" s="1"/>
  <c r="H13" i="21"/>
  <c r="D11" i="18" s="1"/>
  <c r="M13" i="21"/>
  <c r="D16" i="18" s="1"/>
  <c r="C2" i="22"/>
  <c r="C2" i="19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6" i="20"/>
  <c r="C16" i="18"/>
  <c r="E16" i="18" s="1"/>
  <c r="C15" i="18"/>
  <c r="E15" i="18" s="1"/>
  <c r="C44" i="19" l="1"/>
  <c r="G44" i="19"/>
  <c r="D44" i="19"/>
  <c r="H44" i="19"/>
  <c r="E44" i="19"/>
  <c r="B44" i="19"/>
  <c r="F44" i="19"/>
  <c r="B34" i="19"/>
  <c r="C35" i="19"/>
  <c r="D36" i="19"/>
  <c r="B38" i="19"/>
  <c r="C39" i="19"/>
  <c r="D40" i="19"/>
  <c r="B42" i="19"/>
  <c r="C43" i="19"/>
  <c r="B33" i="19"/>
  <c r="H34" i="19"/>
  <c r="H35" i="19"/>
  <c r="H36" i="19"/>
  <c r="H37" i="19"/>
  <c r="H38" i="19"/>
  <c r="H39" i="19"/>
  <c r="H40" i="19"/>
  <c r="H41" i="19"/>
  <c r="H42" i="19"/>
  <c r="H43" i="19"/>
  <c r="E33" i="19"/>
  <c r="C34" i="19"/>
  <c r="D35" i="19"/>
  <c r="B37" i="19"/>
  <c r="C38" i="19"/>
  <c r="D39" i="19"/>
  <c r="B41" i="19"/>
  <c r="C42" i="19"/>
  <c r="D43" i="19"/>
  <c r="E34" i="19"/>
  <c r="E35" i="19"/>
  <c r="E36" i="19"/>
  <c r="E37" i="19"/>
  <c r="E38" i="19"/>
  <c r="E39" i="19"/>
  <c r="E40" i="19"/>
  <c r="E41" i="19"/>
  <c r="E42" i="19"/>
  <c r="E43" i="19"/>
  <c r="H33" i="19"/>
  <c r="D34" i="19"/>
  <c r="B36" i="19"/>
  <c r="C37" i="19"/>
  <c r="D38" i="19"/>
  <c r="B40" i="19"/>
  <c r="C41" i="19"/>
  <c r="D42" i="19"/>
  <c r="C33" i="19"/>
  <c r="F34" i="19"/>
  <c r="F35" i="19"/>
  <c r="F36" i="19"/>
  <c r="F37" i="19"/>
  <c r="F38" i="19"/>
  <c r="F40" i="19"/>
  <c r="F41" i="19"/>
  <c r="F42" i="19"/>
  <c r="F43" i="19"/>
  <c r="G33" i="19"/>
  <c r="B35" i="19"/>
  <c r="D37" i="19"/>
  <c r="C40" i="19"/>
  <c r="B43" i="19"/>
  <c r="G34" i="19"/>
  <c r="F39" i="19"/>
  <c r="C36" i="19"/>
  <c r="B39" i="19"/>
  <c r="D41" i="19"/>
  <c r="D33" i="19"/>
  <c r="G35" i="19"/>
  <c r="G37" i="19"/>
  <c r="G41" i="19"/>
  <c r="G38" i="19"/>
  <c r="G42" i="19"/>
  <c r="G39" i="19"/>
  <c r="G43" i="19"/>
  <c r="G36" i="19"/>
  <c r="G40" i="19"/>
  <c r="F33" i="19"/>
  <c r="K16" i="27"/>
  <c r="D16" i="27"/>
  <c r="K15" i="27"/>
  <c r="D15" i="27"/>
  <c r="H6" i="21"/>
  <c r="H7" i="21"/>
  <c r="H8" i="21"/>
  <c r="H9" i="21"/>
  <c r="H10" i="21"/>
  <c r="H11" i="21"/>
  <c r="H12" i="21"/>
  <c r="H5" i="21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6" i="20"/>
  <c r="D26" i="19" l="1"/>
  <c r="H28" i="19"/>
  <c r="B28" i="19"/>
  <c r="D28" i="19"/>
  <c r="E28" i="19"/>
  <c r="G28" i="19"/>
  <c r="C28" i="19"/>
  <c r="F28" i="19"/>
  <c r="B18" i="19"/>
  <c r="B24" i="19"/>
  <c r="G25" i="19"/>
  <c r="C11" i="18"/>
  <c r="E11" i="18" s="1"/>
  <c r="F27" i="19"/>
  <c r="H21" i="19"/>
  <c r="E23" i="19"/>
  <c r="F20" i="19"/>
  <c r="F25" i="19"/>
  <c r="E21" i="19"/>
  <c r="G19" i="19"/>
  <c r="C19" i="19"/>
  <c r="B26" i="19"/>
  <c r="B17" i="19"/>
  <c r="C22" i="19"/>
  <c r="D27" i="19"/>
  <c r="D17" i="19"/>
  <c r="D22" i="19"/>
  <c r="G20" i="19"/>
  <c r="F24" i="19"/>
  <c r="E18" i="19"/>
  <c r="G18" i="19"/>
  <c r="G23" i="19"/>
  <c r="B19" i="19"/>
  <c r="C17" i="19"/>
  <c r="B22" i="19"/>
  <c r="E20" i="19"/>
  <c r="G24" i="19"/>
  <c r="F19" i="19"/>
  <c r="H17" i="19"/>
  <c r="H22" i="19"/>
  <c r="E17" i="19"/>
  <c r="H27" i="19"/>
  <c r="G22" i="19"/>
  <c r="E24" i="19"/>
  <c r="G27" i="19"/>
  <c r="F22" i="19"/>
  <c r="C24" i="19"/>
  <c r="D25" i="19"/>
  <c r="C20" i="19"/>
  <c r="C23" i="19"/>
  <c r="D19" i="19"/>
  <c r="B25" i="19"/>
  <c r="B20" i="19"/>
  <c r="C25" i="19"/>
  <c r="E22" i="19"/>
  <c r="H19" i="19"/>
  <c r="H24" i="19"/>
  <c r="B27" i="19"/>
  <c r="H25" i="19"/>
  <c r="E19" i="19"/>
  <c r="H18" i="19"/>
  <c r="H23" i="19"/>
  <c r="F17" i="19"/>
  <c r="F18" i="19"/>
  <c r="B23" i="19"/>
  <c r="D20" i="19"/>
  <c r="C27" i="19"/>
  <c r="C18" i="19"/>
  <c r="D23" i="19"/>
  <c r="D18" i="19"/>
  <c r="G17" i="19"/>
  <c r="F23" i="19"/>
  <c r="E27" i="19"/>
  <c r="H26" i="19"/>
  <c r="G21" i="19"/>
  <c r="E26" i="19"/>
  <c r="G26" i="19"/>
  <c r="F21" i="19"/>
  <c r="E25" i="19"/>
  <c r="F26" i="19"/>
  <c r="H20" i="19"/>
  <c r="D21" i="19"/>
  <c r="D24" i="19"/>
  <c r="B21" i="19"/>
  <c r="C26" i="19"/>
  <c r="C21" i="19"/>
  <c r="AA15" i="2"/>
  <c r="H92" i="11"/>
  <c r="N92" i="11" s="1"/>
  <c r="AA18" i="2" s="1"/>
  <c r="I92" i="11"/>
  <c r="O92" i="11" s="1"/>
  <c r="AA19" i="2" s="1"/>
  <c r="G92" i="11"/>
  <c r="AA14" i="2"/>
  <c r="K92" i="1"/>
  <c r="L92" i="1"/>
  <c r="J92" i="1"/>
  <c r="G12" i="2" s="1"/>
  <c r="Q13" i="2"/>
  <c r="Q14" i="2"/>
  <c r="Q12" i="2"/>
  <c r="AA9" i="2" l="1"/>
  <c r="M92" i="11"/>
  <c r="AA17" i="2" s="1"/>
  <c r="AA11" i="2"/>
  <c r="AA10" i="2"/>
  <c r="G14" i="2"/>
  <c r="N92" i="1"/>
  <c r="G13" i="2"/>
  <c r="M92" i="1"/>
  <c r="O7" i="14"/>
  <c r="O8" i="14"/>
  <c r="O9" i="14"/>
  <c r="O10" i="14"/>
  <c r="O11" i="14"/>
  <c r="O12" i="14"/>
  <c r="O13" i="14"/>
  <c r="O6" i="14"/>
  <c r="C3" i="2"/>
  <c r="Y16" i="2" l="1"/>
  <c r="Z16" i="2"/>
  <c r="Z19" i="2"/>
  <c r="Y19" i="2"/>
  <c r="Z18" i="2"/>
  <c r="Y18" i="2"/>
  <c r="Z17" i="2"/>
  <c r="Y17" i="2"/>
  <c r="K7" i="14"/>
  <c r="Y10" i="2"/>
  <c r="Y15" i="2"/>
  <c r="Y9" i="2"/>
  <c r="Y14" i="2"/>
  <c r="Y11" i="2"/>
  <c r="M19" i="14"/>
  <c r="N19" i="14" s="1"/>
  <c r="O14" i="2"/>
  <c r="E13" i="2"/>
  <c r="O13" i="2"/>
  <c r="E12" i="2"/>
  <c r="O12" i="2"/>
  <c r="E14" i="2"/>
  <c r="N6" i="2"/>
  <c r="R6" i="2" s="1"/>
  <c r="Q6" i="2"/>
  <c r="N7" i="2"/>
  <c r="R7" i="2" s="1"/>
  <c r="Q7" i="2"/>
  <c r="N8" i="2"/>
  <c r="R8" i="2" s="1"/>
  <c r="Q8" i="2"/>
  <c r="N9" i="2"/>
  <c r="R9" i="2" s="1"/>
  <c r="Q9" i="2"/>
  <c r="N10" i="2"/>
  <c r="R10" i="2" s="1"/>
  <c r="Q10" i="2"/>
  <c r="N12" i="2"/>
  <c r="N13" i="2"/>
  <c r="N14" i="2"/>
  <c r="Q15" i="2"/>
  <c r="Q16" i="2"/>
  <c r="N17" i="2"/>
  <c r="R17" i="2" s="1"/>
  <c r="Q18" i="2"/>
  <c r="Q19" i="2"/>
  <c r="Q20" i="2"/>
  <c r="X6" i="2"/>
  <c r="AB6" i="2" s="1"/>
  <c r="AA6" i="2"/>
  <c r="X7" i="2"/>
  <c r="AB7" i="2" s="1"/>
  <c r="AA7" i="2"/>
  <c r="X8" i="2"/>
  <c r="AB8" i="2" s="1"/>
  <c r="AA8" i="2"/>
  <c r="X9" i="2"/>
  <c r="X10" i="2"/>
  <c r="X11" i="2"/>
  <c r="AA12" i="2"/>
  <c r="AA13" i="2"/>
  <c r="K6" i="14" l="1"/>
  <c r="L7" i="17" l="1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36" i="17"/>
  <c r="L137" i="17"/>
  <c r="L138" i="17"/>
  <c r="L139" i="17"/>
  <c r="L140" i="17"/>
  <c r="L141" i="17"/>
  <c r="L142" i="17"/>
  <c r="L143" i="17"/>
  <c r="L144" i="17"/>
  <c r="L145" i="17"/>
  <c r="L146" i="17"/>
  <c r="L147" i="17"/>
  <c r="L148" i="17"/>
  <c r="L149" i="17"/>
  <c r="L150" i="17"/>
  <c r="L151" i="17"/>
  <c r="L152" i="17"/>
  <c r="L153" i="17"/>
  <c r="L154" i="17"/>
  <c r="L155" i="17"/>
  <c r="L156" i="17"/>
  <c r="L157" i="17"/>
  <c r="L158" i="17"/>
  <c r="L159" i="17"/>
  <c r="L160" i="17"/>
  <c r="L161" i="17"/>
  <c r="L162" i="17"/>
  <c r="L163" i="17"/>
  <c r="L164" i="17"/>
  <c r="L165" i="17"/>
  <c r="L166" i="17"/>
  <c r="L167" i="17"/>
  <c r="L168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2" i="17"/>
  <c r="L183" i="17"/>
  <c r="L184" i="17"/>
  <c r="L185" i="17"/>
  <c r="L186" i="17"/>
  <c r="L187" i="17"/>
  <c r="L188" i="17"/>
  <c r="L189" i="17"/>
  <c r="L190" i="17"/>
  <c r="L191" i="17"/>
  <c r="L192" i="17"/>
  <c r="L193" i="17"/>
  <c r="L194" i="17"/>
  <c r="L195" i="17"/>
  <c r="L196" i="17"/>
  <c r="L197" i="17"/>
  <c r="L198" i="17"/>
  <c r="L199" i="17"/>
  <c r="L200" i="17"/>
  <c r="L201" i="17"/>
  <c r="L202" i="17"/>
  <c r="L203" i="17"/>
  <c r="L204" i="17"/>
  <c r="L205" i="17"/>
  <c r="L206" i="17"/>
  <c r="L207" i="17"/>
  <c r="L208" i="17"/>
  <c r="L209" i="17"/>
  <c r="L210" i="17"/>
  <c r="L211" i="17"/>
  <c r="L212" i="17"/>
  <c r="L213" i="17"/>
  <c r="L214" i="17"/>
  <c r="L215" i="17"/>
  <c r="L216" i="17"/>
  <c r="L217" i="17"/>
  <c r="L218" i="17"/>
  <c r="L219" i="17"/>
  <c r="L220" i="17"/>
  <c r="L221" i="17"/>
  <c r="L222" i="17"/>
  <c r="L223" i="17"/>
  <c r="L224" i="17"/>
  <c r="L225" i="17"/>
  <c r="L226" i="17"/>
  <c r="L227" i="17"/>
  <c r="L228" i="17"/>
  <c r="L229" i="17"/>
  <c r="L230" i="17"/>
  <c r="L231" i="17"/>
  <c r="L232" i="17"/>
  <c r="L233" i="17"/>
  <c r="L234" i="17"/>
  <c r="L235" i="17"/>
  <c r="L236" i="17"/>
  <c r="L237" i="17"/>
  <c r="L238" i="17"/>
  <c r="L239" i="17"/>
  <c r="L240" i="17"/>
  <c r="L241" i="17"/>
  <c r="L242" i="17"/>
  <c r="L243" i="17"/>
  <c r="L244" i="17"/>
  <c r="L245" i="17"/>
  <c r="L246" i="17"/>
  <c r="L247" i="17"/>
  <c r="L248" i="17"/>
  <c r="L249" i="17"/>
  <c r="L250" i="17"/>
  <c r="L251" i="17"/>
  <c r="L252" i="17"/>
  <c r="L253" i="17"/>
  <c r="L254" i="17"/>
  <c r="L255" i="17"/>
  <c r="L256" i="17"/>
  <c r="L257" i="17"/>
  <c r="L258" i="17"/>
  <c r="L259" i="17"/>
  <c r="L260" i="17"/>
  <c r="L261" i="17"/>
  <c r="L262" i="17"/>
  <c r="L263" i="17"/>
  <c r="L264" i="17"/>
  <c r="L265" i="17"/>
  <c r="L266" i="17"/>
  <c r="L267" i="17"/>
  <c r="L268" i="17"/>
  <c r="L269" i="17"/>
  <c r="L270" i="17"/>
  <c r="L271" i="17"/>
  <c r="L272" i="17"/>
  <c r="L273" i="17"/>
  <c r="L274" i="17"/>
  <c r="L275" i="17"/>
  <c r="L276" i="17"/>
  <c r="L277" i="17"/>
  <c r="L278" i="17"/>
  <c r="L279" i="17"/>
  <c r="L280" i="17"/>
  <c r="L281" i="17"/>
  <c r="L282" i="17"/>
  <c r="L283" i="17"/>
  <c r="L284" i="17"/>
  <c r="L285" i="17"/>
  <c r="L286" i="17"/>
  <c r="L287" i="17"/>
  <c r="L288" i="17"/>
  <c r="L289" i="17"/>
  <c r="L290" i="17"/>
  <c r="L291" i="17"/>
  <c r="L292" i="17"/>
  <c r="L293" i="17"/>
  <c r="L294" i="17"/>
  <c r="L295" i="17"/>
  <c r="L296" i="17"/>
  <c r="L297" i="17"/>
  <c r="L298" i="17"/>
  <c r="L299" i="17"/>
  <c r="L300" i="17"/>
  <c r="L301" i="17"/>
  <c r="L302" i="17"/>
  <c r="L303" i="17"/>
  <c r="L304" i="17"/>
  <c r="L305" i="17"/>
  <c r="L306" i="17"/>
  <c r="L307" i="17"/>
  <c r="L308" i="17"/>
  <c r="L309" i="17"/>
  <c r="L310" i="17"/>
  <c r="L311" i="17"/>
  <c r="L312" i="17"/>
  <c r="L313" i="17"/>
  <c r="L314" i="17"/>
  <c r="L315" i="17"/>
  <c r="L316" i="17"/>
  <c r="L317" i="17"/>
  <c r="L318" i="17"/>
  <c r="L319" i="17"/>
  <c r="L320" i="17"/>
  <c r="L321" i="17"/>
  <c r="L322" i="17"/>
  <c r="L323" i="17"/>
  <c r="L324" i="17"/>
  <c r="L325" i="17"/>
  <c r="L326" i="17"/>
  <c r="L327" i="17"/>
  <c r="L328" i="17"/>
  <c r="L329" i="17"/>
  <c r="L330" i="17"/>
  <c r="L331" i="17"/>
  <c r="L332" i="17"/>
  <c r="L333" i="17"/>
  <c r="L334" i="17"/>
  <c r="L335" i="17"/>
  <c r="L336" i="17"/>
  <c r="L337" i="17"/>
  <c r="L338" i="17"/>
  <c r="L339" i="17"/>
  <c r="L340" i="17"/>
  <c r="L341" i="17"/>
  <c r="L342" i="17"/>
  <c r="L343" i="17"/>
  <c r="L344" i="17"/>
  <c r="L345" i="17"/>
  <c r="L346" i="17"/>
  <c r="L347" i="17"/>
  <c r="L348" i="17"/>
  <c r="L349" i="17"/>
  <c r="L350" i="17"/>
  <c r="L351" i="17"/>
  <c r="L352" i="17"/>
  <c r="L353" i="17"/>
  <c r="L354" i="17"/>
  <c r="L355" i="17"/>
  <c r="L356" i="17"/>
  <c r="L357" i="17"/>
  <c r="L358" i="17"/>
  <c r="L359" i="17"/>
  <c r="L360" i="17"/>
  <c r="L361" i="17"/>
  <c r="L362" i="17"/>
  <c r="L363" i="17"/>
  <c r="L364" i="17"/>
  <c r="L365" i="17"/>
  <c r="L366" i="17"/>
  <c r="L367" i="17"/>
  <c r="L368" i="17"/>
  <c r="L369" i="17"/>
  <c r="L370" i="17"/>
  <c r="L371" i="17"/>
  <c r="L372" i="17"/>
  <c r="L373" i="17"/>
  <c r="L374" i="17"/>
  <c r="L375" i="17"/>
  <c r="L376" i="17"/>
  <c r="L377" i="17"/>
  <c r="L378" i="17"/>
  <c r="L379" i="17"/>
  <c r="L380" i="17"/>
  <c r="L381" i="17"/>
  <c r="L382" i="17"/>
  <c r="L383" i="17"/>
  <c r="L384" i="17"/>
  <c r="L385" i="17"/>
  <c r="L386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L403" i="17"/>
  <c r="L404" i="17"/>
  <c r="L405" i="17"/>
  <c r="L406" i="17"/>
  <c r="L407" i="17"/>
  <c r="L408" i="17"/>
  <c r="L409" i="17"/>
  <c r="L410" i="17"/>
  <c r="L411" i="17"/>
  <c r="L412" i="17"/>
  <c r="L413" i="17"/>
  <c r="L414" i="17"/>
  <c r="L415" i="17"/>
  <c r="L416" i="17"/>
  <c r="L417" i="17"/>
  <c r="L418" i="17"/>
  <c r="L419" i="17"/>
  <c r="L420" i="17"/>
  <c r="L421" i="17"/>
  <c r="L422" i="17"/>
  <c r="L423" i="17"/>
  <c r="L424" i="17"/>
  <c r="L425" i="17"/>
  <c r="L426" i="17"/>
  <c r="L427" i="17"/>
  <c r="L428" i="17"/>
  <c r="L429" i="17"/>
  <c r="L430" i="17"/>
  <c r="L431" i="17"/>
  <c r="L432" i="17"/>
  <c r="L433" i="17"/>
  <c r="L434" i="17"/>
  <c r="L435" i="17"/>
  <c r="L436" i="17"/>
  <c r="L437" i="17"/>
  <c r="L438" i="17"/>
  <c r="L439" i="17"/>
  <c r="L440" i="17"/>
  <c r="L441" i="17"/>
  <c r="L442" i="17"/>
  <c r="L443" i="17"/>
  <c r="L444" i="17"/>
  <c r="L445" i="17"/>
  <c r="L446" i="17"/>
  <c r="L447" i="17"/>
  <c r="L448" i="17"/>
  <c r="L449" i="17"/>
  <c r="L450" i="17"/>
  <c r="L451" i="17"/>
  <c r="L452" i="17"/>
  <c r="L453" i="17"/>
  <c r="L454" i="17"/>
  <c r="L455" i="17"/>
  <c r="L456" i="17"/>
  <c r="L457" i="17"/>
  <c r="L458" i="17"/>
  <c r="L459" i="17"/>
  <c r="L460" i="17"/>
  <c r="L461" i="17"/>
  <c r="L462" i="17"/>
  <c r="L463" i="17"/>
  <c r="L464" i="17"/>
  <c r="L465" i="17"/>
  <c r="L466" i="17"/>
  <c r="L467" i="17"/>
  <c r="L468" i="17"/>
  <c r="L469" i="17"/>
  <c r="L470" i="17"/>
  <c r="L471" i="17"/>
  <c r="L472" i="17"/>
  <c r="L473" i="17"/>
  <c r="L474" i="17"/>
  <c r="L475" i="17"/>
  <c r="L476" i="17"/>
  <c r="L477" i="17"/>
  <c r="L478" i="17"/>
  <c r="L479" i="17"/>
  <c r="L480" i="17"/>
  <c r="L481" i="17"/>
  <c r="L482" i="17"/>
  <c r="L483" i="17"/>
  <c r="L484" i="17"/>
  <c r="L485" i="17"/>
  <c r="L486" i="17"/>
  <c r="L487" i="17"/>
  <c r="L488" i="17"/>
  <c r="L489" i="17"/>
  <c r="L490" i="17"/>
  <c r="L491" i="17"/>
  <c r="L492" i="17"/>
  <c r="L493" i="17"/>
  <c r="L494" i="17"/>
  <c r="L495" i="17"/>
  <c r="L496" i="17"/>
  <c r="L497" i="17"/>
  <c r="L498" i="17"/>
  <c r="L499" i="17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L513" i="17"/>
  <c r="L514" i="17"/>
  <c r="L515" i="17"/>
  <c r="L516" i="17"/>
  <c r="L517" i="17"/>
  <c r="L518" i="17"/>
  <c r="L519" i="17"/>
  <c r="L520" i="17"/>
  <c r="L521" i="17"/>
  <c r="L522" i="17"/>
  <c r="L523" i="17"/>
  <c r="L524" i="17"/>
  <c r="L525" i="17"/>
  <c r="L526" i="17"/>
  <c r="L527" i="17"/>
  <c r="L528" i="17"/>
  <c r="L529" i="17"/>
  <c r="L530" i="17"/>
  <c r="L531" i="17"/>
  <c r="L532" i="17"/>
  <c r="L533" i="17"/>
  <c r="L534" i="17"/>
  <c r="L535" i="17"/>
  <c r="L536" i="17"/>
  <c r="L537" i="17"/>
  <c r="L538" i="17"/>
  <c r="L539" i="17"/>
  <c r="L540" i="17"/>
  <c r="L541" i="17"/>
  <c r="L542" i="17"/>
  <c r="L543" i="17"/>
  <c r="L544" i="17"/>
  <c r="L545" i="17"/>
  <c r="L546" i="17"/>
  <c r="L547" i="17"/>
  <c r="L548" i="17"/>
  <c r="L549" i="17"/>
  <c r="L550" i="17"/>
  <c r="L551" i="17"/>
  <c r="L552" i="17"/>
  <c r="L553" i="17"/>
  <c r="L554" i="17"/>
  <c r="L555" i="17"/>
  <c r="L556" i="17"/>
  <c r="L557" i="17"/>
  <c r="L558" i="17"/>
  <c r="L559" i="17"/>
  <c r="L560" i="17"/>
  <c r="L561" i="17"/>
  <c r="L562" i="17"/>
  <c r="L563" i="17"/>
  <c r="L564" i="17"/>
  <c r="L565" i="17"/>
  <c r="L566" i="17"/>
  <c r="L567" i="17"/>
  <c r="L568" i="17"/>
  <c r="L569" i="17"/>
  <c r="L570" i="17"/>
  <c r="L571" i="17"/>
  <c r="L572" i="17"/>
  <c r="L573" i="17"/>
  <c r="L574" i="17"/>
  <c r="L575" i="17"/>
  <c r="L576" i="17"/>
  <c r="L577" i="17"/>
  <c r="L578" i="17"/>
  <c r="L579" i="17"/>
  <c r="L580" i="17"/>
  <c r="L581" i="17"/>
  <c r="L582" i="17"/>
  <c r="L583" i="17"/>
  <c r="L584" i="17"/>
  <c r="L585" i="17"/>
  <c r="L586" i="17"/>
  <c r="L587" i="17"/>
  <c r="L588" i="17"/>
  <c r="L589" i="17"/>
  <c r="L590" i="17"/>
  <c r="L591" i="17"/>
  <c r="L592" i="17"/>
  <c r="L593" i="17"/>
  <c r="L594" i="17"/>
  <c r="L595" i="17"/>
  <c r="L596" i="17"/>
  <c r="L597" i="17"/>
  <c r="L598" i="17"/>
  <c r="L599" i="17"/>
  <c r="L600" i="17"/>
  <c r="L601" i="17"/>
  <c r="L602" i="17"/>
  <c r="L603" i="17"/>
  <c r="L604" i="17"/>
  <c r="L605" i="17"/>
  <c r="L606" i="17"/>
  <c r="L607" i="17"/>
  <c r="L608" i="17"/>
  <c r="L609" i="17"/>
  <c r="L610" i="17"/>
  <c r="L611" i="17"/>
  <c r="L612" i="17"/>
  <c r="L613" i="17"/>
  <c r="L614" i="17"/>
  <c r="L615" i="17"/>
  <c r="L616" i="17"/>
  <c r="L617" i="17"/>
  <c r="L618" i="17"/>
  <c r="L619" i="17"/>
  <c r="L620" i="17"/>
  <c r="L621" i="17"/>
  <c r="L622" i="17"/>
  <c r="L623" i="17"/>
  <c r="L624" i="17"/>
  <c r="L625" i="17"/>
  <c r="L626" i="17"/>
  <c r="L627" i="17"/>
  <c r="L628" i="17"/>
  <c r="L629" i="17"/>
  <c r="L630" i="17"/>
  <c r="L631" i="17"/>
  <c r="L632" i="17"/>
  <c r="L633" i="17"/>
  <c r="L634" i="17"/>
  <c r="L635" i="17"/>
  <c r="L636" i="17"/>
  <c r="L637" i="17"/>
  <c r="L638" i="17"/>
  <c r="L639" i="17"/>
  <c r="L640" i="17"/>
  <c r="L641" i="17"/>
  <c r="L642" i="17"/>
  <c r="L643" i="17"/>
  <c r="L644" i="17"/>
  <c r="L645" i="17"/>
  <c r="L646" i="17"/>
  <c r="L647" i="17"/>
  <c r="L648" i="17"/>
  <c r="L649" i="17"/>
  <c r="L650" i="17"/>
  <c r="L651" i="17"/>
  <c r="L652" i="17"/>
  <c r="L653" i="17"/>
  <c r="L654" i="17"/>
  <c r="L655" i="17"/>
  <c r="L656" i="17"/>
  <c r="L657" i="17"/>
  <c r="L658" i="17"/>
  <c r="L659" i="17"/>
  <c r="L660" i="17"/>
  <c r="L661" i="17"/>
  <c r="L662" i="17"/>
  <c r="L663" i="17"/>
  <c r="L664" i="17"/>
  <c r="L665" i="17"/>
  <c r="L666" i="17"/>
  <c r="L667" i="17"/>
  <c r="L668" i="17"/>
  <c r="L669" i="17"/>
  <c r="L670" i="17"/>
  <c r="L671" i="17"/>
  <c r="L672" i="17"/>
  <c r="L673" i="17"/>
  <c r="L674" i="17"/>
  <c r="L675" i="17"/>
  <c r="L676" i="17"/>
  <c r="L677" i="17"/>
  <c r="L678" i="17"/>
  <c r="L679" i="17"/>
  <c r="L680" i="17"/>
  <c r="L681" i="17"/>
  <c r="L682" i="17"/>
  <c r="L683" i="17"/>
  <c r="L684" i="17"/>
  <c r="L685" i="17"/>
  <c r="L686" i="17"/>
  <c r="L687" i="17"/>
  <c r="L688" i="17"/>
  <c r="L689" i="17"/>
  <c r="L690" i="17"/>
  <c r="L691" i="17"/>
  <c r="L692" i="17"/>
  <c r="L693" i="17"/>
  <c r="L694" i="17"/>
  <c r="L695" i="17"/>
  <c r="L696" i="17"/>
  <c r="L697" i="17"/>
  <c r="L698" i="17"/>
  <c r="L699" i="17"/>
  <c r="L700" i="17"/>
  <c r="L701" i="17"/>
  <c r="L702" i="17"/>
  <c r="L703" i="17"/>
  <c r="L704" i="17"/>
  <c r="L705" i="17"/>
  <c r="L706" i="17"/>
  <c r="L707" i="17"/>
  <c r="L708" i="17"/>
  <c r="L709" i="17"/>
  <c r="L710" i="17"/>
  <c r="L711" i="17"/>
  <c r="L712" i="17"/>
  <c r="L713" i="17"/>
  <c r="L714" i="17"/>
  <c r="L715" i="17"/>
  <c r="L716" i="17"/>
  <c r="L717" i="17"/>
  <c r="L718" i="17"/>
  <c r="L719" i="17"/>
  <c r="L720" i="17"/>
  <c r="L721" i="17"/>
  <c r="L722" i="17"/>
  <c r="L723" i="17"/>
  <c r="L724" i="17"/>
  <c r="L725" i="17"/>
  <c r="L726" i="17"/>
  <c r="L727" i="17"/>
  <c r="L728" i="17"/>
  <c r="L729" i="17"/>
  <c r="L730" i="17"/>
  <c r="L731" i="17"/>
  <c r="L732" i="17"/>
  <c r="L733" i="17"/>
  <c r="L734" i="17"/>
  <c r="L735" i="17"/>
  <c r="L736" i="17"/>
  <c r="L737" i="17"/>
  <c r="L738" i="17"/>
  <c r="L739" i="17"/>
  <c r="L740" i="17"/>
  <c r="L741" i="17"/>
  <c r="L742" i="17"/>
  <c r="L743" i="17"/>
  <c r="L744" i="17"/>
  <c r="L745" i="17"/>
  <c r="L746" i="17"/>
  <c r="L747" i="17"/>
  <c r="L748" i="17"/>
  <c r="L749" i="17"/>
  <c r="L750" i="17"/>
  <c r="L751" i="17"/>
  <c r="L752" i="17"/>
  <c r="L753" i="17"/>
  <c r="L754" i="17"/>
  <c r="L755" i="17"/>
  <c r="L756" i="17"/>
  <c r="L757" i="17"/>
  <c r="L758" i="17"/>
  <c r="L759" i="17"/>
  <c r="L760" i="17"/>
  <c r="L761" i="17"/>
  <c r="L762" i="17"/>
  <c r="L763" i="17"/>
  <c r="L764" i="17"/>
  <c r="L765" i="17"/>
  <c r="L766" i="17"/>
  <c r="L767" i="17"/>
  <c r="L768" i="17"/>
  <c r="L769" i="17"/>
  <c r="L770" i="17"/>
  <c r="L771" i="17"/>
  <c r="L772" i="17"/>
  <c r="L773" i="17"/>
  <c r="L774" i="17"/>
  <c r="L775" i="17"/>
  <c r="L776" i="17"/>
  <c r="L777" i="17"/>
  <c r="L778" i="17"/>
  <c r="L779" i="17"/>
  <c r="L780" i="17"/>
  <c r="L781" i="17"/>
  <c r="L782" i="17"/>
  <c r="L783" i="17"/>
  <c r="L784" i="17"/>
  <c r="L785" i="17"/>
  <c r="L786" i="17"/>
  <c r="L787" i="17"/>
  <c r="L788" i="17"/>
  <c r="L789" i="17"/>
  <c r="L790" i="17"/>
  <c r="L791" i="17"/>
  <c r="L792" i="17"/>
  <c r="L793" i="17"/>
  <c r="L794" i="17"/>
  <c r="L795" i="17"/>
  <c r="L796" i="17"/>
  <c r="L797" i="17"/>
  <c r="L798" i="17"/>
  <c r="L799" i="17"/>
  <c r="L800" i="17"/>
  <c r="L801" i="17"/>
  <c r="L802" i="17"/>
  <c r="L803" i="17"/>
  <c r="L804" i="17"/>
  <c r="L805" i="17"/>
  <c r="L806" i="17"/>
  <c r="L807" i="17"/>
  <c r="L808" i="17"/>
  <c r="L809" i="17"/>
  <c r="L810" i="17"/>
  <c r="L811" i="17"/>
  <c r="L812" i="17"/>
  <c r="L813" i="17"/>
  <c r="L814" i="17"/>
  <c r="L815" i="17"/>
  <c r="L816" i="17"/>
  <c r="L817" i="17"/>
  <c r="L818" i="17"/>
  <c r="L819" i="17"/>
  <c r="L820" i="17"/>
  <c r="L821" i="17"/>
  <c r="L822" i="17"/>
  <c r="L823" i="17"/>
  <c r="L824" i="17"/>
  <c r="L825" i="17"/>
  <c r="L826" i="17"/>
  <c r="L827" i="17"/>
  <c r="L828" i="17"/>
  <c r="L829" i="17"/>
  <c r="L830" i="17"/>
  <c r="L831" i="17"/>
  <c r="L832" i="17"/>
  <c r="L833" i="17"/>
  <c r="L834" i="17"/>
  <c r="L835" i="17"/>
  <c r="L836" i="17"/>
  <c r="L837" i="17"/>
  <c r="L838" i="17"/>
  <c r="L839" i="17"/>
  <c r="L840" i="17"/>
  <c r="L841" i="17"/>
  <c r="L842" i="17"/>
  <c r="L843" i="17"/>
  <c r="L844" i="17"/>
  <c r="L845" i="17"/>
  <c r="L846" i="17"/>
  <c r="L847" i="17"/>
  <c r="L848" i="17"/>
  <c r="L849" i="17"/>
  <c r="L850" i="17"/>
  <c r="L851" i="17"/>
  <c r="L852" i="17"/>
  <c r="L853" i="17"/>
  <c r="L854" i="17"/>
  <c r="L855" i="17"/>
  <c r="L856" i="17"/>
  <c r="L857" i="17"/>
  <c r="L858" i="17"/>
  <c r="L859" i="17"/>
  <c r="L860" i="17"/>
  <c r="L861" i="17"/>
  <c r="L862" i="17"/>
  <c r="L863" i="17"/>
  <c r="L864" i="17"/>
  <c r="L865" i="17"/>
  <c r="L6" i="17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28" i="15"/>
  <c r="L229" i="15"/>
  <c r="L230" i="15"/>
  <c r="L231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4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384" i="15"/>
  <c r="L385" i="15"/>
  <c r="L386" i="15"/>
  <c r="L387" i="15"/>
  <c r="L388" i="15"/>
  <c r="L389" i="15"/>
  <c r="L390" i="15"/>
  <c r="L391" i="15"/>
  <c r="L392" i="15"/>
  <c r="L393" i="15"/>
  <c r="L394" i="15"/>
  <c r="L395" i="15"/>
  <c r="L396" i="15"/>
  <c r="L397" i="15"/>
  <c r="L398" i="15"/>
  <c r="L399" i="15"/>
  <c r="L400" i="15"/>
  <c r="L401" i="15"/>
  <c r="L402" i="15"/>
  <c r="L403" i="15"/>
  <c r="L404" i="15"/>
  <c r="L405" i="15"/>
  <c r="L406" i="15"/>
  <c r="L407" i="15"/>
  <c r="L408" i="15"/>
  <c r="L409" i="15"/>
  <c r="L410" i="15"/>
  <c r="L411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481" i="15"/>
  <c r="L482" i="15"/>
  <c r="L483" i="15"/>
  <c r="L484" i="15"/>
  <c r="L485" i="15"/>
  <c r="L486" i="15"/>
  <c r="L487" i="15"/>
  <c r="L488" i="15"/>
  <c r="L489" i="15"/>
  <c r="L490" i="15"/>
  <c r="L491" i="15"/>
  <c r="L492" i="15"/>
  <c r="L493" i="15"/>
  <c r="L494" i="15"/>
  <c r="L495" i="15"/>
  <c r="L496" i="15"/>
  <c r="L497" i="15"/>
  <c r="L498" i="15"/>
  <c r="L499" i="15"/>
  <c r="L500" i="15"/>
  <c r="L501" i="15"/>
  <c r="L502" i="15"/>
  <c r="L503" i="15"/>
  <c r="L504" i="15"/>
  <c r="L505" i="15"/>
  <c r="L506" i="15"/>
  <c r="L507" i="15"/>
  <c r="L508" i="15"/>
  <c r="L509" i="15"/>
  <c r="L510" i="15"/>
  <c r="L511" i="15"/>
  <c r="L512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5" i="15"/>
  <c r="L646" i="15"/>
  <c r="L647" i="15"/>
  <c r="L648" i="15"/>
  <c r="L649" i="15"/>
  <c r="L650" i="15"/>
  <c r="L651" i="15"/>
  <c r="L652" i="15"/>
  <c r="L653" i="15"/>
  <c r="L654" i="15"/>
  <c r="L655" i="15"/>
  <c r="L656" i="15"/>
  <c r="L657" i="15"/>
  <c r="L658" i="15"/>
  <c r="L659" i="15"/>
  <c r="L660" i="15"/>
  <c r="L661" i="15"/>
  <c r="L662" i="15"/>
  <c r="L663" i="15"/>
  <c r="L664" i="15"/>
  <c r="L665" i="15"/>
  <c r="L666" i="15"/>
  <c r="L667" i="15"/>
  <c r="L668" i="15"/>
  <c r="L669" i="15"/>
  <c r="L670" i="15"/>
  <c r="L671" i="15"/>
  <c r="L672" i="15"/>
  <c r="L673" i="15"/>
  <c r="L674" i="15"/>
  <c r="L675" i="15"/>
  <c r="L676" i="15"/>
  <c r="L677" i="15"/>
  <c r="L678" i="15"/>
  <c r="L679" i="15"/>
  <c r="L680" i="15"/>
  <c r="L681" i="15"/>
  <c r="L682" i="15"/>
  <c r="L683" i="15"/>
  <c r="L684" i="15"/>
  <c r="L685" i="15"/>
  <c r="L686" i="15"/>
  <c r="L687" i="15"/>
  <c r="L688" i="15"/>
  <c r="L689" i="15"/>
  <c r="L690" i="15"/>
  <c r="L691" i="15"/>
  <c r="L692" i="15"/>
  <c r="L693" i="15"/>
  <c r="L694" i="15"/>
  <c r="L695" i="15"/>
  <c r="L696" i="15"/>
  <c r="L697" i="15"/>
  <c r="L698" i="15"/>
  <c r="L699" i="15"/>
  <c r="L700" i="15"/>
  <c r="L701" i="15"/>
  <c r="L702" i="15"/>
  <c r="L703" i="15"/>
  <c r="L704" i="15"/>
  <c r="L705" i="15"/>
  <c r="L706" i="15"/>
  <c r="L707" i="15"/>
  <c r="L708" i="15"/>
  <c r="L709" i="15"/>
  <c r="L710" i="15"/>
  <c r="L711" i="15"/>
  <c r="L712" i="15"/>
  <c r="L713" i="15"/>
  <c r="L714" i="15"/>
  <c r="L715" i="15"/>
  <c r="L716" i="15"/>
  <c r="L717" i="15"/>
  <c r="L718" i="15"/>
  <c r="L719" i="15"/>
  <c r="L720" i="15"/>
  <c r="L721" i="15"/>
  <c r="L722" i="15"/>
  <c r="L723" i="15"/>
  <c r="L724" i="15"/>
  <c r="L725" i="15"/>
  <c r="L726" i="15"/>
  <c r="L727" i="15"/>
  <c r="L728" i="15"/>
  <c r="L729" i="15"/>
  <c r="L730" i="15"/>
  <c r="L731" i="15"/>
  <c r="L732" i="15"/>
  <c r="L733" i="15"/>
  <c r="L734" i="15"/>
  <c r="L735" i="15"/>
  <c r="L736" i="15"/>
  <c r="L737" i="15"/>
  <c r="L738" i="15"/>
  <c r="L739" i="15"/>
  <c r="L740" i="15"/>
  <c r="L741" i="15"/>
  <c r="L742" i="15"/>
  <c r="L743" i="15"/>
  <c r="L744" i="15"/>
  <c r="L745" i="15"/>
  <c r="L746" i="15"/>
  <c r="L747" i="15"/>
  <c r="L748" i="15"/>
  <c r="L749" i="15"/>
  <c r="L750" i="15"/>
  <c r="L751" i="15"/>
  <c r="L752" i="15"/>
  <c r="L753" i="15"/>
  <c r="L754" i="15"/>
  <c r="L755" i="15"/>
  <c r="L756" i="15"/>
  <c r="L757" i="15"/>
  <c r="L758" i="15"/>
  <c r="L759" i="15"/>
  <c r="L760" i="15"/>
  <c r="L761" i="15"/>
  <c r="L762" i="15"/>
  <c r="L763" i="15"/>
  <c r="L764" i="15"/>
  <c r="L765" i="15"/>
  <c r="L766" i="15"/>
  <c r="L767" i="15"/>
  <c r="L768" i="15"/>
  <c r="L769" i="15"/>
  <c r="L770" i="15"/>
  <c r="L771" i="15"/>
  <c r="L772" i="15"/>
  <c r="L773" i="15"/>
  <c r="L774" i="15"/>
  <c r="L775" i="15"/>
  <c r="L776" i="15"/>
  <c r="L777" i="15"/>
  <c r="L778" i="15"/>
  <c r="L779" i="15"/>
  <c r="L780" i="15"/>
  <c r="L781" i="15"/>
  <c r="L782" i="15"/>
  <c r="L783" i="15"/>
  <c r="L784" i="15"/>
  <c r="L785" i="15"/>
  <c r="L786" i="15"/>
  <c r="L787" i="15"/>
  <c r="L788" i="15"/>
  <c r="L789" i="15"/>
  <c r="L790" i="15"/>
  <c r="L791" i="15"/>
  <c r="L792" i="15"/>
  <c r="L793" i="15"/>
  <c r="L794" i="15"/>
  <c r="L795" i="15"/>
  <c r="L796" i="15"/>
  <c r="L797" i="15"/>
  <c r="L798" i="15"/>
  <c r="L799" i="15"/>
  <c r="L800" i="15"/>
  <c r="L801" i="15"/>
  <c r="L802" i="15"/>
  <c r="L803" i="15"/>
  <c r="L804" i="15"/>
  <c r="L805" i="15"/>
  <c r="L806" i="15"/>
  <c r="L807" i="15"/>
  <c r="L808" i="15"/>
  <c r="L809" i="15"/>
  <c r="L810" i="15"/>
  <c r="L811" i="15"/>
  <c r="L812" i="15"/>
  <c r="L813" i="15"/>
  <c r="L814" i="15"/>
  <c r="L815" i="15"/>
  <c r="L816" i="15"/>
  <c r="L817" i="15"/>
  <c r="L818" i="15"/>
  <c r="L819" i="15"/>
  <c r="L820" i="15"/>
  <c r="L821" i="15"/>
  <c r="L822" i="15"/>
  <c r="L823" i="15"/>
  <c r="L824" i="15"/>
  <c r="L825" i="15"/>
  <c r="L826" i="15"/>
  <c r="L827" i="15"/>
  <c r="L828" i="15"/>
  <c r="L829" i="15"/>
  <c r="L830" i="15"/>
  <c r="L831" i="15"/>
  <c r="L832" i="15"/>
  <c r="L833" i="15"/>
  <c r="L834" i="15"/>
  <c r="L835" i="15"/>
  <c r="L836" i="15"/>
  <c r="L837" i="15"/>
  <c r="L838" i="15"/>
  <c r="L839" i="15"/>
  <c r="L840" i="15"/>
  <c r="L841" i="15"/>
  <c r="L842" i="15"/>
  <c r="L843" i="15"/>
  <c r="L844" i="15"/>
  <c r="L845" i="15"/>
  <c r="L846" i="15"/>
  <c r="L847" i="15"/>
  <c r="L848" i="15"/>
  <c r="L849" i="15"/>
  <c r="L850" i="15"/>
  <c r="L851" i="15"/>
  <c r="L852" i="15"/>
  <c r="L853" i="15"/>
  <c r="L854" i="15"/>
  <c r="L855" i="15"/>
  <c r="L856" i="15"/>
  <c r="L857" i="15"/>
  <c r="L858" i="15"/>
  <c r="L859" i="15"/>
  <c r="L860" i="15"/>
  <c r="L861" i="15"/>
  <c r="L862" i="15"/>
  <c r="L863" i="15"/>
  <c r="L864" i="15"/>
  <c r="L865" i="15"/>
  <c r="L6" i="15"/>
  <c r="C2" i="16"/>
  <c r="B865" i="17"/>
  <c r="B864" i="17"/>
  <c r="B863" i="17"/>
  <c r="B862" i="17"/>
  <c r="B861" i="17"/>
  <c r="B860" i="17"/>
  <c r="B859" i="17"/>
  <c r="B858" i="17"/>
  <c r="B857" i="17"/>
  <c r="B856" i="17"/>
  <c r="B855" i="17"/>
  <c r="B854" i="17"/>
  <c r="B853" i="17"/>
  <c r="B852" i="17"/>
  <c r="B851" i="17"/>
  <c r="B850" i="17"/>
  <c r="B849" i="17"/>
  <c r="B848" i="17"/>
  <c r="B847" i="17"/>
  <c r="B846" i="17"/>
  <c r="B845" i="17"/>
  <c r="B844" i="17"/>
  <c r="B843" i="17"/>
  <c r="B842" i="17"/>
  <c r="B841" i="17"/>
  <c r="B840" i="17"/>
  <c r="B839" i="17"/>
  <c r="B838" i="17"/>
  <c r="B837" i="17"/>
  <c r="B836" i="17"/>
  <c r="B835" i="17"/>
  <c r="B834" i="17"/>
  <c r="B833" i="17"/>
  <c r="B832" i="17"/>
  <c r="B831" i="17"/>
  <c r="B830" i="17"/>
  <c r="B829" i="17"/>
  <c r="B828" i="17"/>
  <c r="B827" i="17"/>
  <c r="B826" i="17"/>
  <c r="B825" i="17"/>
  <c r="B824" i="17"/>
  <c r="B823" i="17"/>
  <c r="B822" i="17"/>
  <c r="B821" i="17"/>
  <c r="B820" i="17"/>
  <c r="B819" i="17"/>
  <c r="B818" i="17"/>
  <c r="B817" i="17"/>
  <c r="B816" i="17"/>
  <c r="B815" i="17"/>
  <c r="B814" i="17"/>
  <c r="B813" i="17"/>
  <c r="B812" i="17"/>
  <c r="B811" i="17"/>
  <c r="B810" i="17"/>
  <c r="B809" i="17"/>
  <c r="B808" i="17"/>
  <c r="B807" i="17"/>
  <c r="B806" i="17"/>
  <c r="B805" i="17"/>
  <c r="B804" i="17"/>
  <c r="B803" i="17"/>
  <c r="B802" i="17"/>
  <c r="B801" i="17"/>
  <c r="B800" i="17"/>
  <c r="B799" i="17"/>
  <c r="B798" i="17"/>
  <c r="B797" i="17"/>
  <c r="B796" i="17"/>
  <c r="B795" i="17"/>
  <c r="B794" i="17"/>
  <c r="B793" i="17"/>
  <c r="B792" i="17"/>
  <c r="B791" i="17"/>
  <c r="B790" i="17"/>
  <c r="B789" i="17"/>
  <c r="B788" i="17"/>
  <c r="B787" i="17"/>
  <c r="B786" i="17"/>
  <c r="B785" i="17"/>
  <c r="B784" i="17"/>
  <c r="B783" i="17"/>
  <c r="B782" i="17"/>
  <c r="B781" i="17"/>
  <c r="B780" i="17"/>
  <c r="B779" i="17"/>
  <c r="B778" i="17"/>
  <c r="B777" i="17"/>
  <c r="B776" i="17"/>
  <c r="B775" i="17"/>
  <c r="B774" i="17"/>
  <c r="B773" i="17"/>
  <c r="B772" i="17"/>
  <c r="B771" i="17"/>
  <c r="B770" i="17"/>
  <c r="B769" i="17"/>
  <c r="B768" i="17"/>
  <c r="B767" i="17"/>
  <c r="B766" i="17"/>
  <c r="B765" i="17"/>
  <c r="B764" i="17"/>
  <c r="B763" i="17"/>
  <c r="B762" i="17"/>
  <c r="B761" i="17"/>
  <c r="B760" i="17"/>
  <c r="B759" i="17"/>
  <c r="B758" i="17"/>
  <c r="B757" i="17"/>
  <c r="B756" i="17"/>
  <c r="B755" i="17"/>
  <c r="B754" i="17"/>
  <c r="B753" i="17"/>
  <c r="B752" i="17"/>
  <c r="B751" i="17"/>
  <c r="B750" i="17"/>
  <c r="B749" i="17"/>
  <c r="B748" i="17"/>
  <c r="B747" i="17"/>
  <c r="B746" i="17"/>
  <c r="B745" i="17"/>
  <c r="B744" i="17"/>
  <c r="B743" i="17"/>
  <c r="B742" i="17"/>
  <c r="B741" i="17"/>
  <c r="B740" i="17"/>
  <c r="B739" i="17"/>
  <c r="B738" i="17"/>
  <c r="B737" i="17"/>
  <c r="B736" i="17"/>
  <c r="B735" i="17"/>
  <c r="B734" i="17"/>
  <c r="B733" i="17"/>
  <c r="B732" i="17"/>
  <c r="B731" i="17"/>
  <c r="B730" i="17"/>
  <c r="B729" i="17"/>
  <c r="B728" i="17"/>
  <c r="B727" i="17"/>
  <c r="B726" i="17"/>
  <c r="B725" i="17"/>
  <c r="B724" i="17"/>
  <c r="B723" i="17"/>
  <c r="B722" i="17"/>
  <c r="B721" i="17"/>
  <c r="B720" i="17"/>
  <c r="B719" i="17"/>
  <c r="B718" i="17"/>
  <c r="B717" i="17"/>
  <c r="B716" i="17"/>
  <c r="B715" i="17"/>
  <c r="B714" i="17"/>
  <c r="B713" i="17"/>
  <c r="B712" i="17"/>
  <c r="B711" i="17"/>
  <c r="B710" i="17"/>
  <c r="B709" i="17"/>
  <c r="B708" i="17"/>
  <c r="B707" i="17"/>
  <c r="B706" i="17"/>
  <c r="B705" i="17"/>
  <c r="B704" i="17"/>
  <c r="B703" i="17"/>
  <c r="B702" i="17"/>
  <c r="B701" i="17"/>
  <c r="B700" i="17"/>
  <c r="B699" i="17"/>
  <c r="B698" i="17"/>
  <c r="B697" i="17"/>
  <c r="B696" i="17"/>
  <c r="B695" i="17"/>
  <c r="B694" i="17"/>
  <c r="B693" i="17"/>
  <c r="B692" i="17"/>
  <c r="B691" i="17"/>
  <c r="B690" i="17"/>
  <c r="B689" i="17"/>
  <c r="B688" i="17"/>
  <c r="B687" i="17"/>
  <c r="B686" i="17"/>
  <c r="B685" i="17"/>
  <c r="B684" i="17"/>
  <c r="B683" i="17"/>
  <c r="B682" i="17"/>
  <c r="B681" i="17"/>
  <c r="B680" i="17"/>
  <c r="B679" i="17"/>
  <c r="B678" i="17"/>
  <c r="B677" i="17"/>
  <c r="B676" i="17"/>
  <c r="B675" i="17"/>
  <c r="B674" i="17"/>
  <c r="B673" i="17"/>
  <c r="B672" i="17"/>
  <c r="B671" i="17"/>
  <c r="B670" i="17"/>
  <c r="B669" i="17"/>
  <c r="B668" i="17"/>
  <c r="B667" i="17"/>
  <c r="B666" i="17"/>
  <c r="B665" i="17"/>
  <c r="B664" i="17"/>
  <c r="B663" i="17"/>
  <c r="B662" i="17"/>
  <c r="B661" i="17"/>
  <c r="B660" i="17"/>
  <c r="B659" i="17"/>
  <c r="B658" i="17"/>
  <c r="B657" i="17"/>
  <c r="B656" i="17"/>
  <c r="B655" i="17"/>
  <c r="B654" i="17"/>
  <c r="B653" i="17"/>
  <c r="B652" i="17"/>
  <c r="B651" i="17"/>
  <c r="B650" i="17"/>
  <c r="B649" i="17"/>
  <c r="B648" i="17"/>
  <c r="B647" i="17"/>
  <c r="B646" i="17"/>
  <c r="B645" i="17"/>
  <c r="B644" i="17"/>
  <c r="B643" i="17"/>
  <c r="B642" i="17"/>
  <c r="B641" i="17"/>
  <c r="B640" i="17"/>
  <c r="B639" i="17"/>
  <c r="B638" i="17"/>
  <c r="B637" i="17"/>
  <c r="B636" i="17"/>
  <c r="B635" i="17"/>
  <c r="B634" i="17"/>
  <c r="B633" i="17"/>
  <c r="B632" i="17"/>
  <c r="B631" i="17"/>
  <c r="B630" i="17"/>
  <c r="B629" i="17"/>
  <c r="B628" i="17"/>
  <c r="B627" i="17"/>
  <c r="B626" i="17"/>
  <c r="B625" i="17"/>
  <c r="B624" i="17"/>
  <c r="B623" i="17"/>
  <c r="B622" i="17"/>
  <c r="B621" i="17"/>
  <c r="B620" i="17"/>
  <c r="B619" i="17"/>
  <c r="B618" i="17"/>
  <c r="B617" i="17"/>
  <c r="B616" i="17"/>
  <c r="B615" i="17"/>
  <c r="B614" i="17"/>
  <c r="B613" i="17"/>
  <c r="B612" i="17"/>
  <c r="B611" i="17"/>
  <c r="B610" i="17"/>
  <c r="B609" i="17"/>
  <c r="B608" i="17"/>
  <c r="B607" i="17"/>
  <c r="B606" i="17"/>
  <c r="B605" i="17"/>
  <c r="B604" i="17"/>
  <c r="B603" i="17"/>
  <c r="B602" i="17"/>
  <c r="B601" i="17"/>
  <c r="B600" i="17"/>
  <c r="B599" i="17"/>
  <c r="B598" i="17"/>
  <c r="B597" i="17"/>
  <c r="B596" i="17"/>
  <c r="B595" i="17"/>
  <c r="B594" i="17"/>
  <c r="B593" i="17"/>
  <c r="B592" i="17"/>
  <c r="B591" i="17"/>
  <c r="B590" i="17"/>
  <c r="B589" i="17"/>
  <c r="B588" i="17"/>
  <c r="B587" i="17"/>
  <c r="B586" i="17"/>
  <c r="B585" i="17"/>
  <c r="B584" i="17"/>
  <c r="B583" i="17"/>
  <c r="B582" i="17"/>
  <c r="B581" i="17"/>
  <c r="B580" i="17"/>
  <c r="B579" i="17"/>
  <c r="B578" i="17"/>
  <c r="B577" i="17"/>
  <c r="B576" i="17"/>
  <c r="B575" i="17"/>
  <c r="B574" i="17"/>
  <c r="B573" i="17"/>
  <c r="B572" i="17"/>
  <c r="B571" i="17"/>
  <c r="B570" i="17"/>
  <c r="B569" i="17"/>
  <c r="B568" i="17"/>
  <c r="B567" i="17"/>
  <c r="B566" i="17"/>
  <c r="B565" i="17"/>
  <c r="B564" i="17"/>
  <c r="B563" i="17"/>
  <c r="B562" i="17"/>
  <c r="B561" i="17"/>
  <c r="B560" i="17"/>
  <c r="B559" i="17"/>
  <c r="B558" i="17"/>
  <c r="B557" i="17"/>
  <c r="B556" i="17"/>
  <c r="B555" i="17"/>
  <c r="B554" i="17"/>
  <c r="B553" i="17"/>
  <c r="B552" i="17"/>
  <c r="B551" i="17"/>
  <c r="B550" i="17"/>
  <c r="B549" i="17"/>
  <c r="B548" i="17"/>
  <c r="B547" i="17"/>
  <c r="B546" i="17"/>
  <c r="B545" i="17"/>
  <c r="B544" i="17"/>
  <c r="B543" i="17"/>
  <c r="B542" i="17"/>
  <c r="B541" i="17"/>
  <c r="B540" i="17"/>
  <c r="B539" i="17"/>
  <c r="B538" i="17"/>
  <c r="B537" i="17"/>
  <c r="B536" i="17"/>
  <c r="B535" i="17"/>
  <c r="B534" i="17"/>
  <c r="B533" i="17"/>
  <c r="B532" i="17"/>
  <c r="B531" i="17"/>
  <c r="B530" i="17"/>
  <c r="B529" i="17"/>
  <c r="B528" i="17"/>
  <c r="B527" i="17"/>
  <c r="B526" i="17"/>
  <c r="B525" i="17"/>
  <c r="B524" i="17"/>
  <c r="B523" i="17"/>
  <c r="B522" i="17"/>
  <c r="B521" i="17"/>
  <c r="B520" i="17"/>
  <c r="B519" i="17"/>
  <c r="B518" i="17"/>
  <c r="B517" i="17"/>
  <c r="B516" i="17"/>
  <c r="B515" i="17"/>
  <c r="B514" i="17"/>
  <c r="B513" i="17"/>
  <c r="B512" i="17"/>
  <c r="B511" i="17"/>
  <c r="B510" i="17"/>
  <c r="B509" i="17"/>
  <c r="B508" i="17"/>
  <c r="B507" i="17"/>
  <c r="B506" i="17"/>
  <c r="B505" i="17"/>
  <c r="B504" i="17"/>
  <c r="B503" i="17"/>
  <c r="B502" i="17"/>
  <c r="B501" i="17"/>
  <c r="B500" i="17"/>
  <c r="B499" i="17"/>
  <c r="B498" i="17"/>
  <c r="B497" i="17"/>
  <c r="B496" i="17"/>
  <c r="B495" i="17"/>
  <c r="B494" i="17"/>
  <c r="B493" i="17"/>
  <c r="B492" i="17"/>
  <c r="B491" i="17"/>
  <c r="B490" i="17"/>
  <c r="B489" i="17"/>
  <c r="B488" i="17"/>
  <c r="B487" i="17"/>
  <c r="B486" i="17"/>
  <c r="B485" i="17"/>
  <c r="B484" i="17"/>
  <c r="B483" i="17"/>
  <c r="B482" i="17"/>
  <c r="B481" i="17"/>
  <c r="B480" i="17"/>
  <c r="B479" i="17"/>
  <c r="B478" i="17"/>
  <c r="B477" i="17"/>
  <c r="B476" i="17"/>
  <c r="B475" i="17"/>
  <c r="B474" i="17"/>
  <c r="B473" i="17"/>
  <c r="B472" i="17"/>
  <c r="B471" i="17"/>
  <c r="B470" i="17"/>
  <c r="B469" i="17"/>
  <c r="B468" i="17"/>
  <c r="B467" i="17"/>
  <c r="B466" i="17"/>
  <c r="B465" i="17"/>
  <c r="B464" i="17"/>
  <c r="B463" i="17"/>
  <c r="B462" i="17"/>
  <c r="B461" i="17"/>
  <c r="B460" i="17"/>
  <c r="B459" i="17"/>
  <c r="B458" i="17"/>
  <c r="B457" i="17"/>
  <c r="B456" i="17"/>
  <c r="B455" i="17"/>
  <c r="B454" i="17"/>
  <c r="B453" i="17"/>
  <c r="B452" i="17"/>
  <c r="B451" i="17"/>
  <c r="B450" i="17"/>
  <c r="B449" i="17"/>
  <c r="B448" i="17"/>
  <c r="B447" i="17"/>
  <c r="B446" i="17"/>
  <c r="B445" i="17"/>
  <c r="B444" i="17"/>
  <c r="B443" i="17"/>
  <c r="B442" i="17"/>
  <c r="B441" i="17"/>
  <c r="B440" i="17"/>
  <c r="B439" i="17"/>
  <c r="B438" i="17"/>
  <c r="B437" i="17"/>
  <c r="B436" i="17"/>
  <c r="B435" i="17"/>
  <c r="B434" i="17"/>
  <c r="B433" i="17"/>
  <c r="B432" i="17"/>
  <c r="B431" i="17"/>
  <c r="B430" i="17"/>
  <c r="B429" i="17"/>
  <c r="B428" i="17"/>
  <c r="B427" i="17"/>
  <c r="B426" i="17"/>
  <c r="B425" i="17"/>
  <c r="B424" i="17"/>
  <c r="B423" i="17"/>
  <c r="B422" i="17"/>
  <c r="B421" i="17"/>
  <c r="B420" i="17"/>
  <c r="B419" i="17"/>
  <c r="B418" i="17"/>
  <c r="B417" i="17"/>
  <c r="B416" i="17"/>
  <c r="B415" i="17"/>
  <c r="B414" i="17"/>
  <c r="B413" i="17"/>
  <c r="B412" i="17"/>
  <c r="B411" i="17"/>
  <c r="B410" i="17"/>
  <c r="B409" i="17"/>
  <c r="B408" i="17"/>
  <c r="B407" i="17"/>
  <c r="B406" i="17"/>
  <c r="B405" i="17"/>
  <c r="B404" i="17"/>
  <c r="B403" i="17"/>
  <c r="B402" i="17"/>
  <c r="B401" i="17"/>
  <c r="B400" i="17"/>
  <c r="B399" i="17"/>
  <c r="B398" i="17"/>
  <c r="B397" i="17"/>
  <c r="B396" i="17"/>
  <c r="B395" i="17"/>
  <c r="B394" i="17"/>
  <c r="B393" i="17"/>
  <c r="B392" i="17"/>
  <c r="B391" i="17"/>
  <c r="B390" i="17"/>
  <c r="B389" i="17"/>
  <c r="B388" i="17"/>
  <c r="B387" i="17"/>
  <c r="B386" i="17"/>
  <c r="B385" i="17"/>
  <c r="B384" i="17"/>
  <c r="B383" i="17"/>
  <c r="B382" i="17"/>
  <c r="B381" i="17"/>
  <c r="B380" i="17"/>
  <c r="B379" i="17"/>
  <c r="B378" i="17"/>
  <c r="B377" i="17"/>
  <c r="B376" i="17"/>
  <c r="B375" i="17"/>
  <c r="B374" i="17"/>
  <c r="B373" i="17"/>
  <c r="B372" i="17"/>
  <c r="B371" i="17"/>
  <c r="B370" i="17"/>
  <c r="B369" i="17"/>
  <c r="B368" i="17"/>
  <c r="B367" i="17"/>
  <c r="B366" i="17"/>
  <c r="B365" i="17"/>
  <c r="B364" i="17"/>
  <c r="B363" i="17"/>
  <c r="B362" i="17"/>
  <c r="B361" i="17"/>
  <c r="B360" i="17"/>
  <c r="B359" i="17"/>
  <c r="B358" i="17"/>
  <c r="B357" i="17"/>
  <c r="B356" i="17"/>
  <c r="B355" i="17"/>
  <c r="B354" i="17"/>
  <c r="B353" i="17"/>
  <c r="B352" i="17"/>
  <c r="B351" i="17"/>
  <c r="B350" i="17"/>
  <c r="B349" i="17"/>
  <c r="B348" i="17"/>
  <c r="B347" i="17"/>
  <c r="B346" i="17"/>
  <c r="B345" i="17"/>
  <c r="B344" i="17"/>
  <c r="B343" i="17"/>
  <c r="B342" i="17"/>
  <c r="B341" i="17"/>
  <c r="B340" i="17"/>
  <c r="B339" i="17"/>
  <c r="B338" i="17"/>
  <c r="B337" i="17"/>
  <c r="B336" i="17"/>
  <c r="B335" i="17"/>
  <c r="B334" i="17"/>
  <c r="B333" i="17"/>
  <c r="B332" i="17"/>
  <c r="B331" i="17"/>
  <c r="B330" i="17"/>
  <c r="B329" i="17"/>
  <c r="B328" i="17"/>
  <c r="B327" i="17"/>
  <c r="B326" i="17"/>
  <c r="B325" i="17"/>
  <c r="B324" i="17"/>
  <c r="B323" i="17"/>
  <c r="B322" i="17"/>
  <c r="B321" i="17"/>
  <c r="B320" i="17"/>
  <c r="B319" i="17"/>
  <c r="B318" i="17"/>
  <c r="B317" i="17"/>
  <c r="B316" i="17"/>
  <c r="B315" i="17"/>
  <c r="B314" i="17"/>
  <c r="B313" i="17"/>
  <c r="B312" i="17"/>
  <c r="B311" i="17"/>
  <c r="B310" i="17"/>
  <c r="B309" i="17"/>
  <c r="B308" i="17"/>
  <c r="B307" i="17"/>
  <c r="B306" i="17"/>
  <c r="B305" i="17"/>
  <c r="B304" i="17"/>
  <c r="B303" i="17"/>
  <c r="B302" i="17"/>
  <c r="B301" i="17"/>
  <c r="B300" i="17"/>
  <c r="B299" i="17"/>
  <c r="B298" i="17"/>
  <c r="B297" i="17"/>
  <c r="B296" i="17"/>
  <c r="B295" i="17"/>
  <c r="B294" i="17"/>
  <c r="B293" i="17"/>
  <c r="B292" i="17"/>
  <c r="B291" i="17"/>
  <c r="B290" i="17"/>
  <c r="B289" i="17"/>
  <c r="B288" i="17"/>
  <c r="B287" i="17"/>
  <c r="B286" i="17"/>
  <c r="B285" i="17"/>
  <c r="B284" i="17"/>
  <c r="B283" i="17"/>
  <c r="B282" i="17"/>
  <c r="B281" i="17"/>
  <c r="B280" i="17"/>
  <c r="B279" i="17"/>
  <c r="B278" i="17"/>
  <c r="B277" i="17"/>
  <c r="B276" i="17"/>
  <c r="B275" i="17"/>
  <c r="B274" i="17"/>
  <c r="B273" i="17"/>
  <c r="B272" i="17"/>
  <c r="B271" i="17"/>
  <c r="B270" i="17"/>
  <c r="B269" i="17"/>
  <c r="B268" i="17"/>
  <c r="B267" i="17"/>
  <c r="B266" i="17"/>
  <c r="B265" i="17"/>
  <c r="B264" i="17"/>
  <c r="B263" i="17"/>
  <c r="B262" i="17"/>
  <c r="B261" i="17"/>
  <c r="B260" i="17"/>
  <c r="B259" i="17"/>
  <c r="B258" i="17"/>
  <c r="B257" i="17"/>
  <c r="B256" i="17"/>
  <c r="B255" i="17"/>
  <c r="B254" i="17"/>
  <c r="B253" i="17"/>
  <c r="B252" i="17"/>
  <c r="B251" i="17"/>
  <c r="B250" i="17"/>
  <c r="B249" i="17"/>
  <c r="B248" i="17"/>
  <c r="B247" i="17"/>
  <c r="B246" i="17"/>
  <c r="B245" i="17"/>
  <c r="B244" i="17"/>
  <c r="B243" i="17"/>
  <c r="B242" i="17"/>
  <c r="B241" i="17"/>
  <c r="B240" i="17"/>
  <c r="B239" i="17"/>
  <c r="B238" i="17"/>
  <c r="B237" i="17"/>
  <c r="B236" i="17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6" i="17"/>
  <c r="B215" i="17"/>
  <c r="B214" i="17"/>
  <c r="B213" i="17"/>
  <c r="B212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865" i="15"/>
  <c r="B864" i="15"/>
  <c r="B863" i="15"/>
  <c r="B862" i="15"/>
  <c r="B861" i="15"/>
  <c r="B860" i="15"/>
  <c r="B859" i="15"/>
  <c r="B858" i="15"/>
  <c r="B857" i="15"/>
  <c r="B856" i="15"/>
  <c r="B855" i="15"/>
  <c r="B854" i="15"/>
  <c r="B853" i="15"/>
  <c r="B852" i="15"/>
  <c r="B851" i="15"/>
  <c r="B850" i="15"/>
  <c r="B849" i="15"/>
  <c r="B848" i="15"/>
  <c r="B847" i="15"/>
  <c r="B846" i="15"/>
  <c r="B845" i="15"/>
  <c r="B844" i="15"/>
  <c r="B843" i="15"/>
  <c r="B842" i="15"/>
  <c r="B841" i="15"/>
  <c r="B840" i="15"/>
  <c r="B839" i="15"/>
  <c r="B838" i="15"/>
  <c r="B837" i="15"/>
  <c r="B836" i="15"/>
  <c r="B835" i="15"/>
  <c r="B834" i="15"/>
  <c r="B833" i="15"/>
  <c r="B832" i="15"/>
  <c r="B831" i="15"/>
  <c r="B830" i="15"/>
  <c r="B829" i="15"/>
  <c r="B828" i="15"/>
  <c r="B827" i="15"/>
  <c r="B826" i="15"/>
  <c r="B825" i="15"/>
  <c r="B824" i="15"/>
  <c r="B823" i="15"/>
  <c r="B822" i="15"/>
  <c r="B821" i="15"/>
  <c r="B820" i="15"/>
  <c r="B819" i="15"/>
  <c r="B818" i="15"/>
  <c r="B817" i="15"/>
  <c r="B816" i="15"/>
  <c r="B815" i="15"/>
  <c r="B814" i="15"/>
  <c r="B813" i="15"/>
  <c r="B812" i="15"/>
  <c r="B811" i="15"/>
  <c r="B810" i="15"/>
  <c r="B809" i="15"/>
  <c r="B808" i="15"/>
  <c r="B807" i="15"/>
  <c r="B806" i="15"/>
  <c r="B805" i="15"/>
  <c r="B804" i="15"/>
  <c r="B803" i="15"/>
  <c r="B802" i="15"/>
  <c r="B801" i="15"/>
  <c r="B800" i="15"/>
  <c r="B799" i="15"/>
  <c r="B798" i="15"/>
  <c r="B797" i="15"/>
  <c r="B796" i="15"/>
  <c r="B795" i="15"/>
  <c r="B794" i="15"/>
  <c r="B793" i="15"/>
  <c r="B792" i="15"/>
  <c r="B791" i="15"/>
  <c r="B790" i="15"/>
  <c r="B789" i="15"/>
  <c r="B788" i="15"/>
  <c r="B787" i="15"/>
  <c r="B786" i="15"/>
  <c r="B785" i="15"/>
  <c r="B784" i="15"/>
  <c r="B783" i="15"/>
  <c r="B782" i="15"/>
  <c r="B781" i="15"/>
  <c r="B780" i="15"/>
  <c r="B779" i="15"/>
  <c r="B778" i="15"/>
  <c r="B777" i="15"/>
  <c r="B776" i="15"/>
  <c r="B775" i="15"/>
  <c r="B774" i="15"/>
  <c r="B773" i="15"/>
  <c r="B772" i="15"/>
  <c r="B771" i="15"/>
  <c r="B770" i="15"/>
  <c r="B769" i="15"/>
  <c r="B768" i="15"/>
  <c r="B767" i="15"/>
  <c r="B766" i="15"/>
  <c r="B765" i="15"/>
  <c r="B764" i="15"/>
  <c r="B763" i="15"/>
  <c r="B762" i="15"/>
  <c r="B761" i="15"/>
  <c r="B760" i="15"/>
  <c r="B759" i="15"/>
  <c r="B758" i="15"/>
  <c r="B757" i="15"/>
  <c r="B756" i="15"/>
  <c r="B755" i="15"/>
  <c r="B754" i="15"/>
  <c r="B753" i="15"/>
  <c r="B752" i="15"/>
  <c r="B751" i="15"/>
  <c r="B750" i="15"/>
  <c r="B749" i="15"/>
  <c r="B748" i="15"/>
  <c r="B747" i="15"/>
  <c r="B746" i="15"/>
  <c r="B745" i="15"/>
  <c r="B744" i="15"/>
  <c r="B743" i="15"/>
  <c r="B742" i="15"/>
  <c r="B741" i="15"/>
  <c r="B740" i="15"/>
  <c r="B739" i="15"/>
  <c r="B738" i="15"/>
  <c r="B737" i="15"/>
  <c r="B736" i="15"/>
  <c r="B735" i="15"/>
  <c r="B734" i="15"/>
  <c r="B733" i="15"/>
  <c r="B732" i="15"/>
  <c r="B731" i="15"/>
  <c r="B730" i="15"/>
  <c r="B729" i="15"/>
  <c r="B728" i="15"/>
  <c r="B727" i="15"/>
  <c r="B726" i="15"/>
  <c r="B725" i="15"/>
  <c r="B724" i="15"/>
  <c r="B723" i="15"/>
  <c r="B722" i="15"/>
  <c r="B721" i="15"/>
  <c r="B720" i="15"/>
  <c r="B719" i="15"/>
  <c r="B718" i="15"/>
  <c r="B717" i="15"/>
  <c r="B716" i="15"/>
  <c r="B715" i="15"/>
  <c r="B714" i="15"/>
  <c r="B713" i="15"/>
  <c r="B712" i="15"/>
  <c r="B711" i="15"/>
  <c r="B710" i="15"/>
  <c r="B709" i="15"/>
  <c r="B708" i="15"/>
  <c r="B707" i="15"/>
  <c r="B706" i="15"/>
  <c r="B705" i="15"/>
  <c r="B704" i="15"/>
  <c r="B703" i="15"/>
  <c r="B702" i="15"/>
  <c r="B701" i="15"/>
  <c r="B700" i="15"/>
  <c r="B699" i="15"/>
  <c r="B698" i="15"/>
  <c r="B697" i="15"/>
  <c r="B696" i="15"/>
  <c r="B695" i="15"/>
  <c r="B694" i="15"/>
  <c r="B693" i="15"/>
  <c r="B692" i="15"/>
  <c r="B691" i="15"/>
  <c r="B690" i="15"/>
  <c r="B689" i="15"/>
  <c r="B688" i="15"/>
  <c r="B687" i="15"/>
  <c r="B686" i="15"/>
  <c r="B685" i="15"/>
  <c r="B684" i="15"/>
  <c r="B683" i="15"/>
  <c r="B682" i="15"/>
  <c r="B681" i="15"/>
  <c r="B680" i="15"/>
  <c r="B679" i="15"/>
  <c r="B678" i="15"/>
  <c r="B677" i="15"/>
  <c r="B676" i="15"/>
  <c r="B675" i="15"/>
  <c r="B674" i="15"/>
  <c r="B673" i="15"/>
  <c r="B672" i="15"/>
  <c r="B671" i="15"/>
  <c r="B670" i="15"/>
  <c r="B669" i="15"/>
  <c r="B668" i="15"/>
  <c r="B667" i="15"/>
  <c r="B666" i="15"/>
  <c r="B665" i="15"/>
  <c r="B664" i="15"/>
  <c r="B663" i="15"/>
  <c r="B662" i="15"/>
  <c r="B661" i="15"/>
  <c r="B660" i="15"/>
  <c r="B659" i="15"/>
  <c r="B658" i="15"/>
  <c r="B657" i="15"/>
  <c r="B656" i="15"/>
  <c r="B655" i="15"/>
  <c r="B654" i="15"/>
  <c r="B653" i="15"/>
  <c r="B652" i="15"/>
  <c r="B651" i="15"/>
  <c r="B650" i="15"/>
  <c r="B649" i="15"/>
  <c r="B648" i="15"/>
  <c r="B647" i="15"/>
  <c r="B646" i="15"/>
  <c r="B645" i="15"/>
  <c r="B644" i="15"/>
  <c r="B643" i="15"/>
  <c r="B642" i="15"/>
  <c r="B641" i="15"/>
  <c r="B640" i="15"/>
  <c r="B639" i="15"/>
  <c r="B638" i="15"/>
  <c r="B637" i="15"/>
  <c r="B636" i="15"/>
  <c r="B635" i="15"/>
  <c r="B634" i="15"/>
  <c r="B633" i="15"/>
  <c r="B632" i="15"/>
  <c r="B631" i="15"/>
  <c r="B630" i="15"/>
  <c r="B629" i="15"/>
  <c r="B628" i="15"/>
  <c r="B627" i="15"/>
  <c r="B626" i="15"/>
  <c r="B625" i="15"/>
  <c r="B624" i="15"/>
  <c r="B623" i="15"/>
  <c r="B622" i="15"/>
  <c r="B621" i="15"/>
  <c r="B620" i="15"/>
  <c r="B619" i="15"/>
  <c r="B618" i="15"/>
  <c r="B617" i="15"/>
  <c r="B616" i="15"/>
  <c r="B615" i="15"/>
  <c r="B614" i="15"/>
  <c r="B613" i="15"/>
  <c r="B612" i="15"/>
  <c r="B611" i="15"/>
  <c r="B610" i="15"/>
  <c r="B609" i="15"/>
  <c r="B608" i="15"/>
  <c r="B607" i="15"/>
  <c r="B606" i="15"/>
  <c r="B605" i="15"/>
  <c r="B604" i="15"/>
  <c r="B603" i="15"/>
  <c r="B602" i="15"/>
  <c r="B601" i="15"/>
  <c r="B600" i="15"/>
  <c r="B599" i="15"/>
  <c r="B598" i="15"/>
  <c r="B597" i="15"/>
  <c r="B596" i="15"/>
  <c r="B595" i="15"/>
  <c r="B594" i="15"/>
  <c r="B593" i="15"/>
  <c r="B592" i="15"/>
  <c r="B591" i="15"/>
  <c r="B590" i="15"/>
  <c r="B589" i="15"/>
  <c r="B588" i="15"/>
  <c r="B587" i="15"/>
  <c r="B586" i="15"/>
  <c r="B585" i="15"/>
  <c r="B584" i="15"/>
  <c r="B583" i="15"/>
  <c r="B582" i="15"/>
  <c r="B581" i="15"/>
  <c r="B580" i="15"/>
  <c r="B579" i="15"/>
  <c r="B578" i="15"/>
  <c r="B577" i="15"/>
  <c r="B576" i="15"/>
  <c r="B575" i="15"/>
  <c r="B574" i="15"/>
  <c r="B573" i="15"/>
  <c r="B572" i="15"/>
  <c r="B571" i="15"/>
  <c r="B570" i="15"/>
  <c r="B569" i="15"/>
  <c r="B568" i="15"/>
  <c r="B567" i="15"/>
  <c r="B566" i="15"/>
  <c r="B565" i="15"/>
  <c r="B564" i="15"/>
  <c r="B563" i="15"/>
  <c r="B562" i="15"/>
  <c r="B561" i="15"/>
  <c r="B560" i="15"/>
  <c r="B559" i="15"/>
  <c r="B558" i="15"/>
  <c r="B557" i="15"/>
  <c r="B556" i="15"/>
  <c r="B555" i="15"/>
  <c r="B554" i="15"/>
  <c r="B553" i="15"/>
  <c r="B552" i="15"/>
  <c r="B551" i="15"/>
  <c r="B550" i="15"/>
  <c r="B549" i="15"/>
  <c r="B548" i="15"/>
  <c r="B547" i="15"/>
  <c r="B546" i="15"/>
  <c r="B545" i="15"/>
  <c r="B544" i="15"/>
  <c r="B543" i="15"/>
  <c r="B542" i="15"/>
  <c r="B541" i="15"/>
  <c r="B540" i="15"/>
  <c r="B539" i="15"/>
  <c r="B538" i="15"/>
  <c r="B537" i="15"/>
  <c r="B536" i="15"/>
  <c r="B535" i="15"/>
  <c r="B534" i="15"/>
  <c r="B533" i="15"/>
  <c r="B532" i="15"/>
  <c r="B531" i="15"/>
  <c r="B530" i="15"/>
  <c r="B529" i="15"/>
  <c r="B528" i="15"/>
  <c r="B527" i="15"/>
  <c r="B526" i="15"/>
  <c r="B525" i="15"/>
  <c r="B524" i="15"/>
  <c r="B523" i="15"/>
  <c r="B522" i="15"/>
  <c r="B521" i="15"/>
  <c r="B520" i="15"/>
  <c r="B519" i="15"/>
  <c r="B518" i="15"/>
  <c r="B517" i="15"/>
  <c r="B516" i="15"/>
  <c r="B515" i="15"/>
  <c r="B514" i="15"/>
  <c r="B513" i="15"/>
  <c r="B512" i="15"/>
  <c r="B511" i="15"/>
  <c r="B510" i="15"/>
  <c r="B509" i="15"/>
  <c r="B508" i="15"/>
  <c r="B507" i="15"/>
  <c r="B506" i="15"/>
  <c r="B505" i="15"/>
  <c r="B504" i="15"/>
  <c r="B503" i="1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B487" i="15"/>
  <c r="B486" i="15"/>
  <c r="B485" i="15"/>
  <c r="B484" i="15"/>
  <c r="B483" i="15"/>
  <c r="B482" i="15"/>
  <c r="B481" i="15"/>
  <c r="B480" i="15"/>
  <c r="B479" i="15"/>
  <c r="B478" i="15"/>
  <c r="B477" i="15"/>
  <c r="B476" i="15"/>
  <c r="B475" i="15"/>
  <c r="B474" i="15"/>
  <c r="B473" i="15"/>
  <c r="B472" i="15"/>
  <c r="B471" i="15"/>
  <c r="B470" i="15"/>
  <c r="B469" i="15"/>
  <c r="B468" i="15"/>
  <c r="B467" i="15"/>
  <c r="B466" i="15"/>
  <c r="B465" i="15"/>
  <c r="B464" i="15"/>
  <c r="B463" i="15"/>
  <c r="B462" i="15"/>
  <c r="B461" i="15"/>
  <c r="B460" i="15"/>
  <c r="B459" i="15"/>
  <c r="B458" i="15"/>
  <c r="B457" i="15"/>
  <c r="B456" i="15"/>
  <c r="B455" i="15"/>
  <c r="B454" i="15"/>
  <c r="B453" i="15"/>
  <c r="B452" i="15"/>
  <c r="B451" i="15"/>
  <c r="B450" i="15"/>
  <c r="B449" i="15"/>
  <c r="B448" i="15"/>
  <c r="B447" i="15"/>
  <c r="B446" i="15"/>
  <c r="B445" i="15"/>
  <c r="B444" i="15"/>
  <c r="B443" i="15"/>
  <c r="B442" i="15"/>
  <c r="B441" i="15"/>
  <c r="B440" i="15"/>
  <c r="B439" i="15"/>
  <c r="B438" i="15"/>
  <c r="B437" i="15"/>
  <c r="B436" i="15"/>
  <c r="B435" i="15"/>
  <c r="B434" i="15"/>
  <c r="B433" i="15"/>
  <c r="B432" i="15"/>
  <c r="B431" i="15"/>
  <c r="B430" i="15"/>
  <c r="B429" i="15"/>
  <c r="B428" i="15"/>
  <c r="B427" i="15"/>
  <c r="B426" i="15"/>
  <c r="B425" i="15"/>
  <c r="B424" i="15"/>
  <c r="B423" i="15"/>
  <c r="B422" i="15"/>
  <c r="B421" i="15"/>
  <c r="B420" i="15"/>
  <c r="B419" i="15"/>
  <c r="B418" i="15"/>
  <c r="B417" i="15"/>
  <c r="B416" i="15"/>
  <c r="B415" i="15"/>
  <c r="B414" i="15"/>
  <c r="B413" i="15"/>
  <c r="B412" i="15"/>
  <c r="B411" i="15"/>
  <c r="B410" i="15"/>
  <c r="B409" i="15"/>
  <c r="B408" i="15"/>
  <c r="B407" i="15"/>
  <c r="B406" i="15"/>
  <c r="B405" i="15"/>
  <c r="B404" i="15"/>
  <c r="B403" i="15"/>
  <c r="B402" i="15"/>
  <c r="B401" i="15"/>
  <c r="B400" i="15"/>
  <c r="B399" i="15"/>
  <c r="B398" i="15"/>
  <c r="B397" i="15"/>
  <c r="B396" i="15"/>
  <c r="B395" i="15"/>
  <c r="B394" i="15"/>
  <c r="B393" i="15"/>
  <c r="B392" i="15"/>
  <c r="B391" i="15"/>
  <c r="B390" i="15"/>
  <c r="B389" i="15"/>
  <c r="B388" i="15"/>
  <c r="B387" i="15"/>
  <c r="B386" i="15"/>
  <c r="B385" i="15"/>
  <c r="B384" i="15"/>
  <c r="B383" i="15"/>
  <c r="B382" i="15"/>
  <c r="B381" i="15"/>
  <c r="B380" i="15"/>
  <c r="B379" i="15"/>
  <c r="B378" i="15"/>
  <c r="B377" i="15"/>
  <c r="B376" i="15"/>
  <c r="B375" i="15"/>
  <c r="B374" i="15"/>
  <c r="B373" i="15"/>
  <c r="B372" i="15"/>
  <c r="B371" i="15"/>
  <c r="B370" i="15"/>
  <c r="B369" i="15"/>
  <c r="B368" i="15"/>
  <c r="B367" i="15"/>
  <c r="B366" i="15"/>
  <c r="B365" i="15"/>
  <c r="B364" i="15"/>
  <c r="B363" i="15"/>
  <c r="B362" i="15"/>
  <c r="B361" i="15"/>
  <c r="B360" i="15"/>
  <c r="B359" i="15"/>
  <c r="B358" i="15"/>
  <c r="B357" i="15"/>
  <c r="B356" i="15"/>
  <c r="B355" i="15"/>
  <c r="B354" i="15"/>
  <c r="B353" i="15"/>
  <c r="B352" i="15"/>
  <c r="B351" i="15"/>
  <c r="B350" i="15"/>
  <c r="B349" i="15"/>
  <c r="B348" i="15"/>
  <c r="B347" i="15"/>
  <c r="B346" i="15"/>
  <c r="B345" i="15"/>
  <c r="B344" i="15"/>
  <c r="B343" i="15"/>
  <c r="B342" i="15"/>
  <c r="B341" i="15"/>
  <c r="B340" i="15"/>
  <c r="B339" i="15"/>
  <c r="B338" i="15"/>
  <c r="B337" i="15"/>
  <c r="B336" i="15"/>
  <c r="B335" i="15"/>
  <c r="B334" i="15"/>
  <c r="B333" i="15"/>
  <c r="B332" i="15"/>
  <c r="B331" i="15"/>
  <c r="B330" i="15"/>
  <c r="B329" i="15"/>
  <c r="B328" i="15"/>
  <c r="B327" i="15"/>
  <c r="B326" i="15"/>
  <c r="B325" i="15"/>
  <c r="B324" i="15"/>
  <c r="B323" i="15"/>
  <c r="B322" i="15"/>
  <c r="B321" i="15"/>
  <c r="B320" i="15"/>
  <c r="B319" i="15"/>
  <c r="B318" i="15"/>
  <c r="B317" i="15"/>
  <c r="B316" i="15"/>
  <c r="B315" i="15"/>
  <c r="B314" i="15"/>
  <c r="B313" i="15"/>
  <c r="B312" i="15"/>
  <c r="B311" i="15"/>
  <c r="B310" i="15"/>
  <c r="B309" i="15"/>
  <c r="B308" i="15"/>
  <c r="B307" i="15"/>
  <c r="B306" i="15"/>
  <c r="B305" i="15"/>
  <c r="B304" i="15"/>
  <c r="B303" i="15"/>
  <c r="B302" i="15"/>
  <c r="B301" i="15"/>
  <c r="B300" i="15"/>
  <c r="B299" i="15"/>
  <c r="B298" i="15"/>
  <c r="B297" i="15"/>
  <c r="B296" i="15"/>
  <c r="B295" i="15"/>
  <c r="B294" i="15"/>
  <c r="B293" i="15"/>
  <c r="B292" i="15"/>
  <c r="B291" i="15"/>
  <c r="B290" i="15"/>
  <c r="B289" i="15"/>
  <c r="B288" i="15"/>
  <c r="B287" i="15"/>
  <c r="B286" i="15"/>
  <c r="B285" i="15"/>
  <c r="B284" i="15"/>
  <c r="B283" i="15"/>
  <c r="B282" i="15"/>
  <c r="B281" i="15"/>
  <c r="B280" i="15"/>
  <c r="B279" i="15"/>
  <c r="B278" i="15"/>
  <c r="B277" i="15"/>
  <c r="B276" i="15"/>
  <c r="B275" i="15"/>
  <c r="B274" i="15"/>
  <c r="B273" i="15"/>
  <c r="B272" i="15"/>
  <c r="B271" i="15"/>
  <c r="B270" i="15"/>
  <c r="B269" i="15"/>
  <c r="B268" i="15"/>
  <c r="B267" i="15"/>
  <c r="B266" i="15"/>
  <c r="B265" i="15"/>
  <c r="B264" i="15"/>
  <c r="B263" i="15"/>
  <c r="B262" i="15"/>
  <c r="B261" i="15"/>
  <c r="B260" i="15"/>
  <c r="B259" i="15"/>
  <c r="B258" i="15"/>
  <c r="B257" i="15"/>
  <c r="B256" i="15"/>
  <c r="B255" i="15"/>
  <c r="B254" i="15"/>
  <c r="B253" i="15"/>
  <c r="B252" i="15"/>
  <c r="B251" i="15"/>
  <c r="B250" i="15"/>
  <c r="B249" i="15"/>
  <c r="B248" i="15"/>
  <c r="B247" i="15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7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C2" i="14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398" i="13"/>
  <c r="B399" i="13"/>
  <c r="B400" i="13"/>
  <c r="B401" i="13"/>
  <c r="B402" i="13"/>
  <c r="B403" i="13"/>
  <c r="B404" i="13"/>
  <c r="B405" i="13"/>
  <c r="B406" i="13"/>
  <c r="B407" i="13"/>
  <c r="B408" i="13"/>
  <c r="B409" i="13"/>
  <c r="B410" i="13"/>
  <c r="B411" i="13"/>
  <c r="B412" i="13"/>
  <c r="B413" i="13"/>
  <c r="B414" i="13"/>
  <c r="B415" i="13"/>
  <c r="B416" i="13"/>
  <c r="B417" i="13"/>
  <c r="B418" i="13"/>
  <c r="B419" i="13"/>
  <c r="B420" i="13"/>
  <c r="B421" i="13"/>
  <c r="B422" i="13"/>
  <c r="B423" i="13"/>
  <c r="B424" i="13"/>
  <c r="B425" i="13"/>
  <c r="B426" i="13"/>
  <c r="B427" i="13"/>
  <c r="B428" i="13"/>
  <c r="B429" i="13"/>
  <c r="B430" i="13"/>
  <c r="B431" i="13"/>
  <c r="B432" i="13"/>
  <c r="B433" i="13"/>
  <c r="B434" i="13"/>
  <c r="B435" i="13"/>
  <c r="B436" i="13"/>
  <c r="B437" i="13"/>
  <c r="B438" i="13"/>
  <c r="B439" i="13"/>
  <c r="B440" i="13"/>
  <c r="B441" i="13"/>
  <c r="B442" i="13"/>
  <c r="B443" i="13"/>
  <c r="B444" i="13"/>
  <c r="B445" i="13"/>
  <c r="B446" i="13"/>
  <c r="B447" i="13"/>
  <c r="B448" i="13"/>
  <c r="B449" i="13"/>
  <c r="B450" i="13"/>
  <c r="B451" i="13"/>
  <c r="B452" i="13"/>
  <c r="B453" i="13"/>
  <c r="B454" i="13"/>
  <c r="B455" i="13"/>
  <c r="B456" i="13"/>
  <c r="B457" i="13"/>
  <c r="B458" i="13"/>
  <c r="B459" i="13"/>
  <c r="B460" i="13"/>
  <c r="B461" i="13"/>
  <c r="B462" i="13"/>
  <c r="B463" i="13"/>
  <c r="B464" i="13"/>
  <c r="B465" i="13"/>
  <c r="B466" i="13"/>
  <c r="B467" i="13"/>
  <c r="B468" i="13"/>
  <c r="B469" i="13"/>
  <c r="B470" i="13"/>
  <c r="B471" i="13"/>
  <c r="B472" i="13"/>
  <c r="B473" i="13"/>
  <c r="B474" i="13"/>
  <c r="B475" i="13"/>
  <c r="B476" i="13"/>
  <c r="B477" i="13"/>
  <c r="B478" i="13"/>
  <c r="B479" i="13"/>
  <c r="B480" i="13"/>
  <c r="B481" i="13"/>
  <c r="B482" i="13"/>
  <c r="B483" i="13"/>
  <c r="B484" i="13"/>
  <c r="B485" i="13"/>
  <c r="B486" i="13"/>
  <c r="B487" i="13"/>
  <c r="B488" i="13"/>
  <c r="B489" i="13"/>
  <c r="B490" i="13"/>
  <c r="B491" i="13"/>
  <c r="B492" i="13"/>
  <c r="B493" i="13"/>
  <c r="B494" i="13"/>
  <c r="B495" i="13"/>
  <c r="B496" i="13"/>
  <c r="B497" i="13"/>
  <c r="B498" i="13"/>
  <c r="B499" i="13"/>
  <c r="B500" i="13"/>
  <c r="B501" i="13"/>
  <c r="B502" i="13"/>
  <c r="B503" i="13"/>
  <c r="B504" i="13"/>
  <c r="B505" i="13"/>
  <c r="B506" i="13"/>
  <c r="B507" i="13"/>
  <c r="B508" i="13"/>
  <c r="B509" i="13"/>
  <c r="B510" i="13"/>
  <c r="B511" i="13"/>
  <c r="B512" i="13"/>
  <c r="B513" i="13"/>
  <c r="B514" i="13"/>
  <c r="B515" i="13"/>
  <c r="B516" i="13"/>
  <c r="B517" i="13"/>
  <c r="B518" i="13"/>
  <c r="B519" i="13"/>
  <c r="B520" i="13"/>
  <c r="B521" i="13"/>
  <c r="B522" i="13"/>
  <c r="B523" i="13"/>
  <c r="B524" i="13"/>
  <c r="B525" i="13"/>
  <c r="B526" i="13"/>
  <c r="B527" i="13"/>
  <c r="B528" i="13"/>
  <c r="B529" i="13"/>
  <c r="B530" i="13"/>
  <c r="B531" i="13"/>
  <c r="B532" i="13"/>
  <c r="B533" i="13"/>
  <c r="B534" i="13"/>
  <c r="B535" i="13"/>
  <c r="B536" i="13"/>
  <c r="B537" i="13"/>
  <c r="B538" i="13"/>
  <c r="B539" i="13"/>
  <c r="B540" i="13"/>
  <c r="B541" i="13"/>
  <c r="B542" i="13"/>
  <c r="B543" i="13"/>
  <c r="B544" i="13"/>
  <c r="B545" i="13"/>
  <c r="B546" i="13"/>
  <c r="B547" i="13"/>
  <c r="B548" i="13"/>
  <c r="B549" i="13"/>
  <c r="B550" i="13"/>
  <c r="B551" i="13"/>
  <c r="B552" i="13"/>
  <c r="B553" i="13"/>
  <c r="B554" i="13"/>
  <c r="B555" i="13"/>
  <c r="B556" i="13"/>
  <c r="B557" i="13"/>
  <c r="B558" i="13"/>
  <c r="B559" i="13"/>
  <c r="B560" i="13"/>
  <c r="B561" i="13"/>
  <c r="B562" i="13"/>
  <c r="B563" i="13"/>
  <c r="B564" i="13"/>
  <c r="B565" i="13"/>
  <c r="B566" i="13"/>
  <c r="B567" i="13"/>
  <c r="B568" i="13"/>
  <c r="B569" i="13"/>
  <c r="B570" i="13"/>
  <c r="B571" i="13"/>
  <c r="B572" i="13"/>
  <c r="B573" i="13"/>
  <c r="B574" i="13"/>
  <c r="B575" i="13"/>
  <c r="B576" i="13"/>
  <c r="B577" i="13"/>
  <c r="B578" i="13"/>
  <c r="B579" i="13"/>
  <c r="B580" i="13"/>
  <c r="B581" i="13"/>
  <c r="B582" i="13"/>
  <c r="B583" i="13"/>
  <c r="B584" i="13"/>
  <c r="B585" i="13"/>
  <c r="B586" i="13"/>
  <c r="B587" i="13"/>
  <c r="B588" i="13"/>
  <c r="B589" i="13"/>
  <c r="B590" i="13"/>
  <c r="B591" i="13"/>
  <c r="B592" i="13"/>
  <c r="B593" i="13"/>
  <c r="B594" i="13"/>
  <c r="B595" i="13"/>
  <c r="B596" i="13"/>
  <c r="B597" i="13"/>
  <c r="B598" i="13"/>
  <c r="B599" i="13"/>
  <c r="B600" i="13"/>
  <c r="B601" i="13"/>
  <c r="B602" i="13"/>
  <c r="B603" i="13"/>
  <c r="B604" i="13"/>
  <c r="B605" i="13"/>
  <c r="B606" i="13"/>
  <c r="B607" i="13"/>
  <c r="B608" i="13"/>
  <c r="B609" i="13"/>
  <c r="B610" i="13"/>
  <c r="B611" i="13"/>
  <c r="B612" i="13"/>
  <c r="B613" i="13"/>
  <c r="B614" i="13"/>
  <c r="B615" i="13"/>
  <c r="B616" i="13"/>
  <c r="B617" i="13"/>
  <c r="B618" i="13"/>
  <c r="B619" i="13"/>
  <c r="B620" i="13"/>
  <c r="B621" i="13"/>
  <c r="B622" i="13"/>
  <c r="B623" i="13"/>
  <c r="B624" i="13"/>
  <c r="B625" i="13"/>
  <c r="B626" i="13"/>
  <c r="B627" i="13"/>
  <c r="B628" i="13"/>
  <c r="B629" i="13"/>
  <c r="B630" i="13"/>
  <c r="B631" i="13"/>
  <c r="B632" i="13"/>
  <c r="B633" i="13"/>
  <c r="B634" i="13"/>
  <c r="B635" i="13"/>
  <c r="B636" i="13"/>
  <c r="B637" i="13"/>
  <c r="B638" i="13"/>
  <c r="B639" i="13"/>
  <c r="B640" i="13"/>
  <c r="B641" i="13"/>
  <c r="B642" i="13"/>
  <c r="B643" i="13"/>
  <c r="B644" i="13"/>
  <c r="B645" i="13"/>
  <c r="B646" i="13"/>
  <c r="B647" i="13"/>
  <c r="B648" i="13"/>
  <c r="B649" i="13"/>
  <c r="B650" i="13"/>
  <c r="B651" i="13"/>
  <c r="B652" i="13"/>
  <c r="B653" i="13"/>
  <c r="B654" i="13"/>
  <c r="B655" i="13"/>
  <c r="B656" i="13"/>
  <c r="B657" i="13"/>
  <c r="B658" i="13"/>
  <c r="B659" i="13"/>
  <c r="B660" i="13"/>
  <c r="B661" i="13"/>
  <c r="B662" i="13"/>
  <c r="B663" i="13"/>
  <c r="B664" i="13"/>
  <c r="B665" i="13"/>
  <c r="B666" i="13"/>
  <c r="B667" i="13"/>
  <c r="B668" i="13"/>
  <c r="B669" i="13"/>
  <c r="B670" i="13"/>
  <c r="B671" i="13"/>
  <c r="B672" i="13"/>
  <c r="B673" i="13"/>
  <c r="B674" i="13"/>
  <c r="B675" i="13"/>
  <c r="B676" i="13"/>
  <c r="B677" i="13"/>
  <c r="B678" i="13"/>
  <c r="B679" i="13"/>
  <c r="B680" i="13"/>
  <c r="B681" i="13"/>
  <c r="B682" i="13"/>
  <c r="B683" i="13"/>
  <c r="B684" i="13"/>
  <c r="B685" i="13"/>
  <c r="B686" i="13"/>
  <c r="B687" i="13"/>
  <c r="B688" i="13"/>
  <c r="B689" i="13"/>
  <c r="B690" i="13"/>
  <c r="B691" i="13"/>
  <c r="B692" i="13"/>
  <c r="B693" i="13"/>
  <c r="B694" i="13"/>
  <c r="B695" i="13"/>
  <c r="B696" i="13"/>
  <c r="B697" i="13"/>
  <c r="B698" i="13"/>
  <c r="B699" i="13"/>
  <c r="B700" i="13"/>
  <c r="B701" i="13"/>
  <c r="B702" i="13"/>
  <c r="B703" i="13"/>
  <c r="B704" i="13"/>
  <c r="B705" i="13"/>
  <c r="B706" i="13"/>
  <c r="B707" i="13"/>
  <c r="B708" i="13"/>
  <c r="B709" i="13"/>
  <c r="B710" i="13"/>
  <c r="B711" i="13"/>
  <c r="B712" i="13"/>
  <c r="B713" i="13"/>
  <c r="B714" i="13"/>
  <c r="B715" i="13"/>
  <c r="B716" i="13"/>
  <c r="B717" i="13"/>
  <c r="B718" i="13"/>
  <c r="B719" i="13"/>
  <c r="B720" i="13"/>
  <c r="B721" i="13"/>
  <c r="B722" i="13"/>
  <c r="B723" i="13"/>
  <c r="B724" i="13"/>
  <c r="B725" i="13"/>
  <c r="B726" i="13"/>
  <c r="B727" i="13"/>
  <c r="B728" i="13"/>
  <c r="B729" i="13"/>
  <c r="B730" i="13"/>
  <c r="B731" i="13"/>
  <c r="B732" i="13"/>
  <c r="B733" i="13"/>
  <c r="B734" i="13"/>
  <c r="B735" i="13"/>
  <c r="B736" i="13"/>
  <c r="B737" i="13"/>
  <c r="B738" i="13"/>
  <c r="B739" i="13"/>
  <c r="B740" i="13"/>
  <c r="B741" i="13"/>
  <c r="B742" i="13"/>
  <c r="B743" i="13"/>
  <c r="B744" i="13"/>
  <c r="B745" i="13"/>
  <c r="B746" i="13"/>
  <c r="B747" i="13"/>
  <c r="B748" i="13"/>
  <c r="B749" i="13"/>
  <c r="B750" i="13"/>
  <c r="B751" i="13"/>
  <c r="B752" i="13"/>
  <c r="B753" i="13"/>
  <c r="B754" i="13"/>
  <c r="B755" i="13"/>
  <c r="B756" i="13"/>
  <c r="B757" i="13"/>
  <c r="B758" i="13"/>
  <c r="B759" i="13"/>
  <c r="B760" i="13"/>
  <c r="B761" i="13"/>
  <c r="B762" i="13"/>
  <c r="B763" i="13"/>
  <c r="B764" i="13"/>
  <c r="B765" i="13"/>
  <c r="B766" i="13"/>
  <c r="B767" i="13"/>
  <c r="B768" i="13"/>
  <c r="B769" i="13"/>
  <c r="B770" i="13"/>
  <c r="B771" i="13"/>
  <c r="B772" i="13"/>
  <c r="B773" i="13"/>
  <c r="B774" i="13"/>
  <c r="B775" i="13"/>
  <c r="B776" i="13"/>
  <c r="B777" i="13"/>
  <c r="B778" i="13"/>
  <c r="B779" i="13"/>
  <c r="B780" i="13"/>
  <c r="B781" i="13"/>
  <c r="B782" i="13"/>
  <c r="B783" i="13"/>
  <c r="B784" i="13"/>
  <c r="B785" i="13"/>
  <c r="B786" i="13"/>
  <c r="B787" i="13"/>
  <c r="B788" i="13"/>
  <c r="B789" i="13"/>
  <c r="B790" i="13"/>
  <c r="B791" i="13"/>
  <c r="B792" i="13"/>
  <c r="B793" i="13"/>
  <c r="B794" i="13"/>
  <c r="B795" i="13"/>
  <c r="B796" i="13"/>
  <c r="B797" i="13"/>
  <c r="B798" i="13"/>
  <c r="B799" i="13"/>
  <c r="B800" i="13"/>
  <c r="B801" i="13"/>
  <c r="B802" i="13"/>
  <c r="B803" i="13"/>
  <c r="B804" i="13"/>
  <c r="B805" i="13"/>
  <c r="B806" i="13"/>
  <c r="B807" i="13"/>
  <c r="B808" i="13"/>
  <c r="B809" i="13"/>
  <c r="B810" i="13"/>
  <c r="B811" i="13"/>
  <c r="B812" i="13"/>
  <c r="B813" i="13"/>
  <c r="B814" i="13"/>
  <c r="B815" i="13"/>
  <c r="B816" i="13"/>
  <c r="B817" i="13"/>
  <c r="B818" i="13"/>
  <c r="B819" i="13"/>
  <c r="B820" i="13"/>
  <c r="B821" i="13"/>
  <c r="B822" i="13"/>
  <c r="B823" i="13"/>
  <c r="B824" i="13"/>
  <c r="B825" i="13"/>
  <c r="B826" i="13"/>
  <c r="B827" i="13"/>
  <c r="B828" i="13"/>
  <c r="B829" i="13"/>
  <c r="B830" i="13"/>
  <c r="B831" i="13"/>
  <c r="B832" i="13"/>
  <c r="B833" i="13"/>
  <c r="B834" i="13"/>
  <c r="B835" i="13"/>
  <c r="B836" i="13"/>
  <c r="B837" i="13"/>
  <c r="B838" i="13"/>
  <c r="B839" i="13"/>
  <c r="B840" i="13"/>
  <c r="B841" i="13"/>
  <c r="B842" i="13"/>
  <c r="B843" i="13"/>
  <c r="B844" i="13"/>
  <c r="B845" i="13"/>
  <c r="B846" i="13"/>
  <c r="B847" i="13"/>
  <c r="B848" i="13"/>
  <c r="B849" i="13"/>
  <c r="B850" i="13"/>
  <c r="B851" i="13"/>
  <c r="B852" i="13"/>
  <c r="B853" i="13"/>
  <c r="B854" i="13"/>
  <c r="B855" i="13"/>
  <c r="B856" i="13"/>
  <c r="B857" i="13"/>
  <c r="B858" i="13"/>
  <c r="B859" i="13"/>
  <c r="B860" i="13"/>
  <c r="B861" i="13"/>
  <c r="B862" i="13"/>
  <c r="B863" i="13"/>
  <c r="B864" i="13"/>
  <c r="B865" i="13"/>
  <c r="B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304" i="13"/>
  <c r="L305" i="13"/>
  <c r="L306" i="13"/>
  <c r="L307" i="13"/>
  <c r="L308" i="13"/>
  <c r="L309" i="13"/>
  <c r="L310" i="13"/>
  <c r="L311" i="13"/>
  <c r="L312" i="13"/>
  <c r="L313" i="13"/>
  <c r="L314" i="13"/>
  <c r="L315" i="13"/>
  <c r="L316" i="13"/>
  <c r="L317" i="13"/>
  <c r="L318" i="13"/>
  <c r="L319" i="13"/>
  <c r="L320" i="13"/>
  <c r="L321" i="13"/>
  <c r="L322" i="13"/>
  <c r="L323" i="13"/>
  <c r="L324" i="13"/>
  <c r="L325" i="13"/>
  <c r="L326" i="13"/>
  <c r="L327" i="13"/>
  <c r="L328" i="13"/>
  <c r="L329" i="13"/>
  <c r="L330" i="13"/>
  <c r="L331" i="13"/>
  <c r="L332" i="13"/>
  <c r="L333" i="13"/>
  <c r="L334" i="13"/>
  <c r="L335" i="13"/>
  <c r="L336" i="13"/>
  <c r="L337" i="13"/>
  <c r="L338" i="13"/>
  <c r="L339" i="13"/>
  <c r="L340" i="13"/>
  <c r="L341" i="13"/>
  <c r="L342" i="13"/>
  <c r="L343" i="13"/>
  <c r="L344" i="13"/>
  <c r="L345" i="13"/>
  <c r="L346" i="13"/>
  <c r="L347" i="13"/>
  <c r="L348" i="13"/>
  <c r="L349" i="13"/>
  <c r="L350" i="13"/>
  <c r="L351" i="13"/>
  <c r="L352" i="13"/>
  <c r="L353" i="13"/>
  <c r="L354" i="13"/>
  <c r="L355" i="13"/>
  <c r="L356" i="13"/>
  <c r="L357" i="13"/>
  <c r="L358" i="13"/>
  <c r="L359" i="13"/>
  <c r="L360" i="13"/>
  <c r="L361" i="13"/>
  <c r="L362" i="13"/>
  <c r="L363" i="13"/>
  <c r="L364" i="13"/>
  <c r="L365" i="13"/>
  <c r="L366" i="13"/>
  <c r="L367" i="13"/>
  <c r="L368" i="13"/>
  <c r="L369" i="13"/>
  <c r="L370" i="13"/>
  <c r="L371" i="13"/>
  <c r="L372" i="13"/>
  <c r="L373" i="13"/>
  <c r="L374" i="13"/>
  <c r="L375" i="13"/>
  <c r="L376" i="13"/>
  <c r="L377" i="13"/>
  <c r="L378" i="13"/>
  <c r="L379" i="13"/>
  <c r="L380" i="13"/>
  <c r="L381" i="13"/>
  <c r="L382" i="13"/>
  <c r="L383" i="13"/>
  <c r="L384" i="13"/>
  <c r="L385" i="13"/>
  <c r="L386" i="13"/>
  <c r="L387" i="13"/>
  <c r="L388" i="13"/>
  <c r="L389" i="13"/>
  <c r="L390" i="13"/>
  <c r="L391" i="13"/>
  <c r="L392" i="13"/>
  <c r="L393" i="13"/>
  <c r="L394" i="13"/>
  <c r="L395" i="13"/>
  <c r="L396" i="13"/>
  <c r="L397" i="13"/>
  <c r="L398" i="13"/>
  <c r="L399" i="13"/>
  <c r="L400" i="13"/>
  <c r="L401" i="13"/>
  <c r="L402" i="13"/>
  <c r="L403" i="13"/>
  <c r="L404" i="13"/>
  <c r="L405" i="13"/>
  <c r="L406" i="13"/>
  <c r="L407" i="13"/>
  <c r="L408" i="13"/>
  <c r="L409" i="13"/>
  <c r="L410" i="13"/>
  <c r="L411" i="13"/>
  <c r="L412" i="13"/>
  <c r="L413" i="13"/>
  <c r="L414" i="13"/>
  <c r="L415" i="13"/>
  <c r="L416" i="13"/>
  <c r="L417" i="13"/>
  <c r="L418" i="13"/>
  <c r="L419" i="13"/>
  <c r="L420" i="13"/>
  <c r="L421" i="13"/>
  <c r="L422" i="13"/>
  <c r="L423" i="13"/>
  <c r="L424" i="13"/>
  <c r="L425" i="13"/>
  <c r="L426" i="13"/>
  <c r="L427" i="13"/>
  <c r="L428" i="13"/>
  <c r="L429" i="13"/>
  <c r="L430" i="13"/>
  <c r="L431" i="13"/>
  <c r="L432" i="13"/>
  <c r="L433" i="13"/>
  <c r="L434" i="13"/>
  <c r="L435" i="13"/>
  <c r="L436" i="13"/>
  <c r="L437" i="13"/>
  <c r="L438" i="13"/>
  <c r="L439" i="13"/>
  <c r="L440" i="13"/>
  <c r="L441" i="13"/>
  <c r="L442" i="13"/>
  <c r="L443" i="13"/>
  <c r="L444" i="13"/>
  <c r="L445" i="13"/>
  <c r="L446" i="13"/>
  <c r="L447" i="13"/>
  <c r="L448" i="13"/>
  <c r="L449" i="13"/>
  <c r="L450" i="13"/>
  <c r="L451" i="13"/>
  <c r="L452" i="13"/>
  <c r="L453" i="13"/>
  <c r="L454" i="13"/>
  <c r="L455" i="13"/>
  <c r="L456" i="13"/>
  <c r="L457" i="13"/>
  <c r="L458" i="13"/>
  <c r="L459" i="13"/>
  <c r="L460" i="13"/>
  <c r="L461" i="13"/>
  <c r="L462" i="13"/>
  <c r="L463" i="13"/>
  <c r="L464" i="13"/>
  <c r="L465" i="13"/>
  <c r="L466" i="13"/>
  <c r="L467" i="13"/>
  <c r="L468" i="13"/>
  <c r="L469" i="13"/>
  <c r="L470" i="13"/>
  <c r="L471" i="13"/>
  <c r="L472" i="13"/>
  <c r="L473" i="13"/>
  <c r="L474" i="13"/>
  <c r="L475" i="13"/>
  <c r="L476" i="13"/>
  <c r="L477" i="13"/>
  <c r="L478" i="13"/>
  <c r="L479" i="13"/>
  <c r="L480" i="13"/>
  <c r="L481" i="13"/>
  <c r="L482" i="13"/>
  <c r="L483" i="13"/>
  <c r="L484" i="13"/>
  <c r="L485" i="13"/>
  <c r="L486" i="13"/>
  <c r="L487" i="13"/>
  <c r="L488" i="13"/>
  <c r="L489" i="13"/>
  <c r="L490" i="13"/>
  <c r="L491" i="13"/>
  <c r="L492" i="13"/>
  <c r="L493" i="13"/>
  <c r="L494" i="13"/>
  <c r="L495" i="13"/>
  <c r="L496" i="13"/>
  <c r="L497" i="13"/>
  <c r="L498" i="13"/>
  <c r="L499" i="13"/>
  <c r="L500" i="13"/>
  <c r="L501" i="13"/>
  <c r="L502" i="13"/>
  <c r="L503" i="13"/>
  <c r="L504" i="13"/>
  <c r="L505" i="13"/>
  <c r="L506" i="13"/>
  <c r="L507" i="13"/>
  <c r="L508" i="13"/>
  <c r="L509" i="13"/>
  <c r="L510" i="13"/>
  <c r="L511" i="13"/>
  <c r="L512" i="13"/>
  <c r="L513" i="13"/>
  <c r="L514" i="13"/>
  <c r="L515" i="13"/>
  <c r="L516" i="13"/>
  <c r="L517" i="13"/>
  <c r="L518" i="13"/>
  <c r="L519" i="13"/>
  <c r="L520" i="13"/>
  <c r="L521" i="13"/>
  <c r="L522" i="13"/>
  <c r="L523" i="13"/>
  <c r="L524" i="13"/>
  <c r="L525" i="13"/>
  <c r="L526" i="13"/>
  <c r="L527" i="13"/>
  <c r="L528" i="13"/>
  <c r="L529" i="13"/>
  <c r="L530" i="13"/>
  <c r="L531" i="13"/>
  <c r="L532" i="13"/>
  <c r="L533" i="13"/>
  <c r="L534" i="13"/>
  <c r="L535" i="13"/>
  <c r="L536" i="13"/>
  <c r="L537" i="13"/>
  <c r="L538" i="13"/>
  <c r="L539" i="13"/>
  <c r="L540" i="13"/>
  <c r="L541" i="13"/>
  <c r="L542" i="13"/>
  <c r="L543" i="13"/>
  <c r="L544" i="13"/>
  <c r="L545" i="13"/>
  <c r="L546" i="13"/>
  <c r="L547" i="13"/>
  <c r="L548" i="13"/>
  <c r="L549" i="13"/>
  <c r="L550" i="13"/>
  <c r="L551" i="13"/>
  <c r="L552" i="13"/>
  <c r="L553" i="13"/>
  <c r="L554" i="13"/>
  <c r="L555" i="13"/>
  <c r="L556" i="13"/>
  <c r="L557" i="13"/>
  <c r="L558" i="13"/>
  <c r="L559" i="13"/>
  <c r="L560" i="13"/>
  <c r="L561" i="13"/>
  <c r="L562" i="13"/>
  <c r="L563" i="13"/>
  <c r="L564" i="13"/>
  <c r="L565" i="13"/>
  <c r="L566" i="13"/>
  <c r="L567" i="13"/>
  <c r="L568" i="13"/>
  <c r="L569" i="13"/>
  <c r="L570" i="13"/>
  <c r="L571" i="13"/>
  <c r="L572" i="13"/>
  <c r="L573" i="13"/>
  <c r="L574" i="13"/>
  <c r="L575" i="13"/>
  <c r="L576" i="13"/>
  <c r="L577" i="13"/>
  <c r="L578" i="13"/>
  <c r="L579" i="13"/>
  <c r="L580" i="13"/>
  <c r="L581" i="13"/>
  <c r="L582" i="13"/>
  <c r="L583" i="13"/>
  <c r="L584" i="13"/>
  <c r="L585" i="13"/>
  <c r="L586" i="13"/>
  <c r="L587" i="13"/>
  <c r="L588" i="13"/>
  <c r="L589" i="13"/>
  <c r="L590" i="13"/>
  <c r="L591" i="13"/>
  <c r="L592" i="13"/>
  <c r="L593" i="13"/>
  <c r="L594" i="13"/>
  <c r="L595" i="13"/>
  <c r="L596" i="13"/>
  <c r="L597" i="13"/>
  <c r="L598" i="13"/>
  <c r="L599" i="13"/>
  <c r="L600" i="13"/>
  <c r="L601" i="13"/>
  <c r="L602" i="13"/>
  <c r="L603" i="13"/>
  <c r="L604" i="13"/>
  <c r="L605" i="13"/>
  <c r="L606" i="13"/>
  <c r="L607" i="13"/>
  <c r="L608" i="13"/>
  <c r="L609" i="13"/>
  <c r="L610" i="13"/>
  <c r="L611" i="13"/>
  <c r="L612" i="13"/>
  <c r="L613" i="13"/>
  <c r="L614" i="13"/>
  <c r="L615" i="13"/>
  <c r="L616" i="13"/>
  <c r="L617" i="13"/>
  <c r="L618" i="13"/>
  <c r="L619" i="13"/>
  <c r="L620" i="13"/>
  <c r="L621" i="13"/>
  <c r="L622" i="13"/>
  <c r="L623" i="13"/>
  <c r="L624" i="13"/>
  <c r="L625" i="13"/>
  <c r="L626" i="13"/>
  <c r="L627" i="13"/>
  <c r="L628" i="13"/>
  <c r="L629" i="13"/>
  <c r="L630" i="13"/>
  <c r="L631" i="13"/>
  <c r="L632" i="13"/>
  <c r="L633" i="13"/>
  <c r="L634" i="13"/>
  <c r="L635" i="13"/>
  <c r="L636" i="13"/>
  <c r="L637" i="13"/>
  <c r="L638" i="13"/>
  <c r="L639" i="13"/>
  <c r="L640" i="13"/>
  <c r="L641" i="13"/>
  <c r="L642" i="13"/>
  <c r="L643" i="13"/>
  <c r="L644" i="13"/>
  <c r="L645" i="13"/>
  <c r="L646" i="13"/>
  <c r="L647" i="13"/>
  <c r="L648" i="13"/>
  <c r="L649" i="13"/>
  <c r="L650" i="13"/>
  <c r="L651" i="13"/>
  <c r="L652" i="13"/>
  <c r="L653" i="13"/>
  <c r="L654" i="13"/>
  <c r="L655" i="13"/>
  <c r="L656" i="13"/>
  <c r="L657" i="13"/>
  <c r="L658" i="13"/>
  <c r="L659" i="13"/>
  <c r="L660" i="13"/>
  <c r="L661" i="13"/>
  <c r="L662" i="13"/>
  <c r="L663" i="13"/>
  <c r="L664" i="13"/>
  <c r="L665" i="13"/>
  <c r="L666" i="13"/>
  <c r="L667" i="13"/>
  <c r="L668" i="13"/>
  <c r="L669" i="13"/>
  <c r="L670" i="13"/>
  <c r="L671" i="13"/>
  <c r="L672" i="13"/>
  <c r="L673" i="13"/>
  <c r="L674" i="13"/>
  <c r="L675" i="13"/>
  <c r="L676" i="13"/>
  <c r="L677" i="13"/>
  <c r="L678" i="13"/>
  <c r="L679" i="13"/>
  <c r="L680" i="13"/>
  <c r="L681" i="13"/>
  <c r="L682" i="13"/>
  <c r="L683" i="13"/>
  <c r="L684" i="13"/>
  <c r="L685" i="13"/>
  <c r="L686" i="13"/>
  <c r="L687" i="13"/>
  <c r="L688" i="13"/>
  <c r="L689" i="13"/>
  <c r="L690" i="13"/>
  <c r="L691" i="13"/>
  <c r="L692" i="13"/>
  <c r="L693" i="13"/>
  <c r="L694" i="13"/>
  <c r="L695" i="13"/>
  <c r="L696" i="13"/>
  <c r="L697" i="13"/>
  <c r="L698" i="13"/>
  <c r="L699" i="13"/>
  <c r="L700" i="13"/>
  <c r="L701" i="13"/>
  <c r="L702" i="13"/>
  <c r="L703" i="13"/>
  <c r="L704" i="13"/>
  <c r="L705" i="13"/>
  <c r="L706" i="13"/>
  <c r="L707" i="13"/>
  <c r="L708" i="13"/>
  <c r="L709" i="13"/>
  <c r="L710" i="13"/>
  <c r="L711" i="13"/>
  <c r="L712" i="13"/>
  <c r="L713" i="13"/>
  <c r="L714" i="13"/>
  <c r="L715" i="13"/>
  <c r="L716" i="13"/>
  <c r="L717" i="13"/>
  <c r="L718" i="13"/>
  <c r="L719" i="13"/>
  <c r="L720" i="13"/>
  <c r="L721" i="13"/>
  <c r="L722" i="13"/>
  <c r="L723" i="13"/>
  <c r="L724" i="13"/>
  <c r="L725" i="13"/>
  <c r="L726" i="13"/>
  <c r="L727" i="13"/>
  <c r="L728" i="13"/>
  <c r="L729" i="13"/>
  <c r="L730" i="13"/>
  <c r="L731" i="13"/>
  <c r="L732" i="13"/>
  <c r="L733" i="13"/>
  <c r="L734" i="13"/>
  <c r="L735" i="13"/>
  <c r="L736" i="13"/>
  <c r="L737" i="13"/>
  <c r="L738" i="13"/>
  <c r="L739" i="13"/>
  <c r="L740" i="13"/>
  <c r="L741" i="13"/>
  <c r="L742" i="13"/>
  <c r="L743" i="13"/>
  <c r="L744" i="13"/>
  <c r="L745" i="13"/>
  <c r="L746" i="13"/>
  <c r="L747" i="13"/>
  <c r="L748" i="13"/>
  <c r="L749" i="13"/>
  <c r="L750" i="13"/>
  <c r="L751" i="13"/>
  <c r="L752" i="13"/>
  <c r="L753" i="13"/>
  <c r="L754" i="13"/>
  <c r="L755" i="13"/>
  <c r="L756" i="13"/>
  <c r="L757" i="13"/>
  <c r="L758" i="13"/>
  <c r="L759" i="13"/>
  <c r="L760" i="13"/>
  <c r="L761" i="13"/>
  <c r="L762" i="13"/>
  <c r="L763" i="13"/>
  <c r="L764" i="13"/>
  <c r="L765" i="13"/>
  <c r="L766" i="13"/>
  <c r="L767" i="13"/>
  <c r="L768" i="13"/>
  <c r="L769" i="13"/>
  <c r="L770" i="13"/>
  <c r="L771" i="13"/>
  <c r="L772" i="13"/>
  <c r="L773" i="13"/>
  <c r="L774" i="13"/>
  <c r="L775" i="13"/>
  <c r="L776" i="13"/>
  <c r="L777" i="13"/>
  <c r="L778" i="13"/>
  <c r="L779" i="13"/>
  <c r="L780" i="13"/>
  <c r="L781" i="13"/>
  <c r="L782" i="13"/>
  <c r="L783" i="13"/>
  <c r="L784" i="13"/>
  <c r="L785" i="13"/>
  <c r="L786" i="13"/>
  <c r="L787" i="13"/>
  <c r="L788" i="13"/>
  <c r="L789" i="13"/>
  <c r="L790" i="13"/>
  <c r="L791" i="13"/>
  <c r="L792" i="13"/>
  <c r="L793" i="13"/>
  <c r="L794" i="13"/>
  <c r="L795" i="13"/>
  <c r="L796" i="13"/>
  <c r="L797" i="13"/>
  <c r="L798" i="13"/>
  <c r="L799" i="13"/>
  <c r="L800" i="13"/>
  <c r="L801" i="13"/>
  <c r="L802" i="13"/>
  <c r="L803" i="13"/>
  <c r="L804" i="13"/>
  <c r="L805" i="13"/>
  <c r="L806" i="13"/>
  <c r="L807" i="13"/>
  <c r="L808" i="13"/>
  <c r="L809" i="13"/>
  <c r="L810" i="13"/>
  <c r="L811" i="13"/>
  <c r="L812" i="13"/>
  <c r="L813" i="13"/>
  <c r="L814" i="13"/>
  <c r="L815" i="13"/>
  <c r="L816" i="13"/>
  <c r="L817" i="13"/>
  <c r="L818" i="13"/>
  <c r="L819" i="13"/>
  <c r="L820" i="13"/>
  <c r="L821" i="13"/>
  <c r="L822" i="13"/>
  <c r="L823" i="13"/>
  <c r="L824" i="13"/>
  <c r="L825" i="13"/>
  <c r="L826" i="13"/>
  <c r="L827" i="13"/>
  <c r="L828" i="13"/>
  <c r="L829" i="13"/>
  <c r="L830" i="13"/>
  <c r="L831" i="13"/>
  <c r="L832" i="13"/>
  <c r="L833" i="13"/>
  <c r="L834" i="13"/>
  <c r="L835" i="13"/>
  <c r="L836" i="13"/>
  <c r="L837" i="13"/>
  <c r="L838" i="13"/>
  <c r="L839" i="13"/>
  <c r="L840" i="13"/>
  <c r="L841" i="13"/>
  <c r="L842" i="13"/>
  <c r="L843" i="13"/>
  <c r="L844" i="13"/>
  <c r="L845" i="13"/>
  <c r="L846" i="13"/>
  <c r="L847" i="13"/>
  <c r="L848" i="13"/>
  <c r="L849" i="13"/>
  <c r="L850" i="13"/>
  <c r="L851" i="13"/>
  <c r="L852" i="13"/>
  <c r="L853" i="13"/>
  <c r="L854" i="13"/>
  <c r="L855" i="13"/>
  <c r="L856" i="13"/>
  <c r="L857" i="13"/>
  <c r="L858" i="13"/>
  <c r="L859" i="13"/>
  <c r="L860" i="13"/>
  <c r="L861" i="13"/>
  <c r="L862" i="13"/>
  <c r="L863" i="13"/>
  <c r="L864" i="13"/>
  <c r="L865" i="13"/>
  <c r="L6" i="13"/>
  <c r="B50" i="14" l="1"/>
  <c r="B34" i="14"/>
  <c r="C34" i="14"/>
  <c r="G50" i="14"/>
  <c r="E34" i="14"/>
  <c r="H50" i="14"/>
  <c r="G34" i="14"/>
  <c r="C50" i="14"/>
  <c r="F50" i="14"/>
  <c r="H34" i="14"/>
  <c r="F34" i="14"/>
  <c r="E50" i="14"/>
  <c r="D34" i="14"/>
  <c r="D50" i="14"/>
  <c r="B18" i="14"/>
  <c r="F18" i="14"/>
  <c r="C18" i="14"/>
  <c r="G18" i="14"/>
  <c r="D18" i="14"/>
  <c r="H18" i="14"/>
  <c r="E18" i="14"/>
  <c r="B40" i="14"/>
  <c r="F40" i="14"/>
  <c r="C41" i="14"/>
  <c r="G41" i="14"/>
  <c r="D42" i="14"/>
  <c r="H42" i="14"/>
  <c r="E43" i="14"/>
  <c r="B44" i="14"/>
  <c r="F44" i="14"/>
  <c r="C45" i="14"/>
  <c r="G45" i="14"/>
  <c r="D46" i="14"/>
  <c r="H46" i="14"/>
  <c r="E47" i="14"/>
  <c r="B48" i="14"/>
  <c r="F48" i="14"/>
  <c r="C49" i="14"/>
  <c r="G49" i="14"/>
  <c r="F39" i="14"/>
  <c r="B39" i="14"/>
  <c r="H40" i="14"/>
  <c r="F42" i="14"/>
  <c r="G43" i="14"/>
  <c r="H44" i="14"/>
  <c r="B46" i="14"/>
  <c r="G47" i="14"/>
  <c r="H48" i="14"/>
  <c r="H39" i="14"/>
  <c r="E40" i="14"/>
  <c r="F41" i="14"/>
  <c r="G42" i="14"/>
  <c r="H43" i="14"/>
  <c r="B45" i="14"/>
  <c r="G46" i="14"/>
  <c r="H47" i="14"/>
  <c r="B49" i="14"/>
  <c r="G39" i="14"/>
  <c r="C40" i="14"/>
  <c r="G40" i="14"/>
  <c r="D41" i="14"/>
  <c r="H41" i="14"/>
  <c r="E42" i="14"/>
  <c r="B43" i="14"/>
  <c r="F43" i="14"/>
  <c r="C44" i="14"/>
  <c r="G44" i="14"/>
  <c r="D45" i="14"/>
  <c r="H45" i="14"/>
  <c r="E46" i="14"/>
  <c r="B47" i="14"/>
  <c r="F47" i="14"/>
  <c r="C48" i="14"/>
  <c r="G48" i="14"/>
  <c r="D49" i="14"/>
  <c r="H49" i="14"/>
  <c r="E39" i="14"/>
  <c r="D40" i="14"/>
  <c r="E41" i="14"/>
  <c r="B42" i="14"/>
  <c r="C43" i="14"/>
  <c r="D44" i="14"/>
  <c r="E45" i="14"/>
  <c r="F46" i="14"/>
  <c r="C47" i="14"/>
  <c r="D48" i="14"/>
  <c r="E49" i="14"/>
  <c r="D39" i="14"/>
  <c r="B41" i="14"/>
  <c r="C42" i="14"/>
  <c r="D43" i="14"/>
  <c r="E44" i="14"/>
  <c r="F45" i="14"/>
  <c r="C46" i="14"/>
  <c r="D47" i="14"/>
  <c r="E48" i="14"/>
  <c r="F49" i="14"/>
  <c r="C39" i="14"/>
  <c r="B31" i="14"/>
  <c r="C27" i="14"/>
  <c r="H28" i="14"/>
  <c r="B30" i="14"/>
  <c r="C31" i="14"/>
  <c r="D32" i="14"/>
  <c r="E33" i="14"/>
  <c r="D23" i="14"/>
  <c r="E24" i="14"/>
  <c r="B25" i="14"/>
  <c r="F25" i="14"/>
  <c r="C26" i="14"/>
  <c r="G26" i="14"/>
  <c r="D27" i="14"/>
  <c r="H27" i="14"/>
  <c r="E28" i="14"/>
  <c r="B29" i="14"/>
  <c r="F29" i="14"/>
  <c r="C30" i="14"/>
  <c r="G30" i="14"/>
  <c r="D31" i="14"/>
  <c r="H31" i="14"/>
  <c r="E32" i="14"/>
  <c r="B33" i="14"/>
  <c r="F33" i="14"/>
  <c r="G23" i="14"/>
  <c r="C23" i="14"/>
  <c r="B24" i="14"/>
  <c r="F24" i="14"/>
  <c r="C25" i="14"/>
  <c r="G25" i="14"/>
  <c r="D26" i="14"/>
  <c r="H26" i="14"/>
  <c r="E27" i="14"/>
  <c r="B28" i="14"/>
  <c r="F28" i="14"/>
  <c r="C29" i="14"/>
  <c r="G29" i="14"/>
  <c r="D30" i="14"/>
  <c r="H30" i="14"/>
  <c r="E31" i="14"/>
  <c r="B32" i="14"/>
  <c r="F32" i="14"/>
  <c r="C33" i="14"/>
  <c r="G33" i="14"/>
  <c r="F23" i="14"/>
  <c r="B23" i="14"/>
  <c r="C24" i="14"/>
  <c r="G24" i="14"/>
  <c r="D25" i="14"/>
  <c r="H25" i="14"/>
  <c r="E26" i="14"/>
  <c r="B27" i="14"/>
  <c r="F27" i="14"/>
  <c r="C28" i="14"/>
  <c r="G28" i="14"/>
  <c r="D29" i="14"/>
  <c r="H29" i="14"/>
  <c r="E30" i="14"/>
  <c r="F31" i="14"/>
  <c r="C32" i="14"/>
  <c r="G32" i="14"/>
  <c r="D33" i="14"/>
  <c r="H33" i="14"/>
  <c r="E23" i="14"/>
  <c r="D24" i="14"/>
  <c r="H24" i="14"/>
  <c r="E25" i="14"/>
  <c r="B26" i="14"/>
  <c r="F26" i="14"/>
  <c r="G27" i="14"/>
  <c r="D28" i="14"/>
  <c r="E29" i="14"/>
  <c r="F30" i="14"/>
  <c r="G31" i="14"/>
  <c r="H32" i="14"/>
  <c r="H23" i="14"/>
  <c r="E8" i="14"/>
  <c r="B9" i="14"/>
  <c r="F9" i="14"/>
  <c r="C10" i="14"/>
  <c r="G10" i="14"/>
  <c r="D11" i="14"/>
  <c r="H11" i="14"/>
  <c r="E12" i="14"/>
  <c r="B13" i="14"/>
  <c r="F13" i="14"/>
  <c r="C14" i="14"/>
  <c r="G14" i="14"/>
  <c r="D15" i="14"/>
  <c r="H15" i="14"/>
  <c r="E16" i="14"/>
  <c r="B17" i="14"/>
  <c r="F17" i="14"/>
  <c r="G7" i="14"/>
  <c r="C7" i="14"/>
  <c r="B8" i="14"/>
  <c r="F8" i="14"/>
  <c r="C9" i="14"/>
  <c r="G9" i="14"/>
  <c r="D10" i="14"/>
  <c r="H10" i="14"/>
  <c r="E11" i="14"/>
  <c r="B12" i="14"/>
  <c r="F12" i="14"/>
  <c r="C13" i="14"/>
  <c r="G13" i="14"/>
  <c r="D14" i="14"/>
  <c r="H14" i="14"/>
  <c r="E15" i="14"/>
  <c r="B16" i="14"/>
  <c r="F16" i="14"/>
  <c r="C17" i="14"/>
  <c r="G17" i="14"/>
  <c r="F7" i="14"/>
  <c r="B7" i="14"/>
  <c r="C8" i="14"/>
  <c r="G8" i="14"/>
  <c r="D9" i="14"/>
  <c r="H9" i="14"/>
  <c r="E10" i="14"/>
  <c r="B11" i="14"/>
  <c r="F11" i="14"/>
  <c r="C12" i="14"/>
  <c r="G12" i="14"/>
  <c r="D13" i="14"/>
  <c r="H13" i="14"/>
  <c r="E14" i="14"/>
  <c r="B15" i="14"/>
  <c r="F15" i="14"/>
  <c r="C16" i="14"/>
  <c r="G16" i="14"/>
  <c r="D17" i="14"/>
  <c r="H17" i="14"/>
  <c r="E7" i="14"/>
  <c r="D8" i="14"/>
  <c r="H8" i="14"/>
  <c r="E9" i="14"/>
  <c r="B10" i="14"/>
  <c r="F10" i="14"/>
  <c r="C11" i="14"/>
  <c r="G11" i="14"/>
  <c r="D12" i="14"/>
  <c r="H12" i="14"/>
  <c r="E13" i="14"/>
  <c r="B14" i="14"/>
  <c r="F14" i="14"/>
  <c r="C15" i="14"/>
  <c r="G15" i="14"/>
  <c r="D16" i="14"/>
  <c r="H16" i="14"/>
  <c r="E17" i="14"/>
  <c r="H7" i="14"/>
  <c r="D7" i="14"/>
  <c r="P8" i="2" l="1"/>
  <c r="O9" i="2"/>
  <c r="Y6" i="2"/>
  <c r="O6" i="2"/>
  <c r="P9" i="2"/>
  <c r="O10" i="2"/>
  <c r="P17" i="2"/>
  <c r="Z6" i="2"/>
  <c r="Y7" i="2"/>
  <c r="P6" i="2"/>
  <c r="O7" i="2"/>
  <c r="P10" i="2"/>
  <c r="O15" i="2"/>
  <c r="Z7" i="2"/>
  <c r="Y8" i="2"/>
  <c r="Y12" i="2"/>
  <c r="P7" i="2"/>
  <c r="O8" i="2"/>
  <c r="Z8" i="2"/>
  <c r="C3" i="16"/>
  <c r="E21" i="2"/>
  <c r="E9" i="2"/>
  <c r="E7" i="2"/>
  <c r="E10" i="2"/>
  <c r="E8" i="2"/>
  <c r="E6" i="2"/>
  <c r="C3" i="14"/>
  <c r="G21" i="2"/>
  <c r="D21" i="2"/>
  <c r="G20" i="2"/>
  <c r="G19" i="2"/>
  <c r="G18" i="2"/>
  <c r="D17" i="2"/>
  <c r="H17" i="2" s="1"/>
  <c r="G16" i="2"/>
  <c r="G15" i="2"/>
  <c r="D14" i="2"/>
  <c r="D13" i="2"/>
  <c r="D12" i="2"/>
  <c r="G11" i="2"/>
  <c r="G10" i="2"/>
  <c r="D10" i="2"/>
  <c r="G9" i="2"/>
  <c r="D9" i="2"/>
  <c r="H9" i="2" s="1"/>
  <c r="G8" i="2"/>
  <c r="D8" i="2"/>
  <c r="G7" i="2"/>
  <c r="D7" i="2"/>
  <c r="G6" i="2"/>
  <c r="D6" i="2"/>
  <c r="H6" i="2" s="1"/>
  <c r="F10" i="2" l="1"/>
  <c r="F17" i="2"/>
  <c r="F6" i="2"/>
  <c r="F7" i="2"/>
  <c r="F21" i="2"/>
  <c r="F8" i="2"/>
  <c r="F9" i="2"/>
  <c r="H8" i="2"/>
  <c r="H21" i="2"/>
  <c r="H10" i="2"/>
  <c r="H7" i="2"/>
  <c r="I15" i="12"/>
  <c r="I14" i="12"/>
  <c r="I13" i="12"/>
  <c r="I12" i="12"/>
  <c r="I11" i="12"/>
  <c r="I10" i="12"/>
  <c r="I9" i="12"/>
  <c r="I8" i="12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X12" i="2" s="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G9" i="10"/>
  <c r="G10" i="10"/>
  <c r="G11" i="10"/>
  <c r="G12" i="10"/>
  <c r="G13" i="10"/>
  <c r="G14" i="10"/>
  <c r="G15" i="10"/>
  <c r="G8" i="10"/>
  <c r="L8" i="10"/>
  <c r="P15" i="10"/>
  <c r="O15" i="10"/>
  <c r="N15" i="10"/>
  <c r="M15" i="10"/>
  <c r="P14" i="10"/>
  <c r="O14" i="10"/>
  <c r="N14" i="10"/>
  <c r="M14" i="10"/>
  <c r="P13" i="10"/>
  <c r="O13" i="10"/>
  <c r="N13" i="10"/>
  <c r="M13" i="10"/>
  <c r="P12" i="10"/>
  <c r="O12" i="10"/>
  <c r="N12" i="10"/>
  <c r="M12" i="10"/>
  <c r="P11" i="10"/>
  <c r="O11" i="10"/>
  <c r="N11" i="10"/>
  <c r="M11" i="10"/>
  <c r="P10" i="10"/>
  <c r="O10" i="10"/>
  <c r="N10" i="10"/>
  <c r="M10" i="10"/>
  <c r="P9" i="10"/>
  <c r="O20" i="2" s="1"/>
  <c r="O9" i="10"/>
  <c r="O19" i="2" s="1"/>
  <c r="N9" i="10"/>
  <c r="O18" i="2" s="1"/>
  <c r="M9" i="10"/>
  <c r="O17" i="2" s="1"/>
  <c r="P8" i="10"/>
  <c r="O8" i="10"/>
  <c r="N8" i="10"/>
  <c r="L15" i="10"/>
  <c r="L14" i="10"/>
  <c r="L13" i="10"/>
  <c r="L12" i="10"/>
  <c r="L11" i="10"/>
  <c r="L10" i="10"/>
  <c r="L9" i="10"/>
  <c r="O16" i="2" s="1"/>
  <c r="R91" i="8"/>
  <c r="Q91" i="8"/>
  <c r="P91" i="8"/>
  <c r="R90" i="8"/>
  <c r="Q90" i="8"/>
  <c r="P90" i="8"/>
  <c r="R89" i="8"/>
  <c r="Q89" i="8"/>
  <c r="P89" i="8"/>
  <c r="R88" i="8"/>
  <c r="Q88" i="8"/>
  <c r="P88" i="8"/>
  <c r="R87" i="8"/>
  <c r="Q87" i="8"/>
  <c r="P87" i="8"/>
  <c r="R86" i="8"/>
  <c r="Q86" i="8"/>
  <c r="P86" i="8"/>
  <c r="R85" i="8"/>
  <c r="Q85" i="8"/>
  <c r="P85" i="8"/>
  <c r="R84" i="8"/>
  <c r="Q84" i="8"/>
  <c r="P84" i="8"/>
  <c r="R83" i="8"/>
  <c r="Q83" i="8"/>
  <c r="P83" i="8"/>
  <c r="R82" i="8"/>
  <c r="Q82" i="8"/>
  <c r="P82" i="8"/>
  <c r="R81" i="8"/>
  <c r="Q81" i="8"/>
  <c r="P81" i="8"/>
  <c r="R80" i="8"/>
  <c r="Q80" i="8"/>
  <c r="P80" i="8"/>
  <c r="R79" i="8"/>
  <c r="Q79" i="8"/>
  <c r="P79" i="8"/>
  <c r="R78" i="8"/>
  <c r="Q78" i="8"/>
  <c r="P78" i="8"/>
  <c r="R77" i="8"/>
  <c r="Q77" i="8"/>
  <c r="P77" i="8"/>
  <c r="R76" i="8"/>
  <c r="Q76" i="8"/>
  <c r="P76" i="8"/>
  <c r="R75" i="8"/>
  <c r="Q75" i="8"/>
  <c r="P75" i="8"/>
  <c r="R74" i="8"/>
  <c r="Q74" i="8"/>
  <c r="P74" i="8"/>
  <c r="R73" i="8"/>
  <c r="Q73" i="8"/>
  <c r="P73" i="8"/>
  <c r="R72" i="8"/>
  <c r="Q72" i="8"/>
  <c r="P72" i="8"/>
  <c r="R71" i="8"/>
  <c r="Q71" i="8"/>
  <c r="P71" i="8"/>
  <c r="R70" i="8"/>
  <c r="Q70" i="8"/>
  <c r="P70" i="8"/>
  <c r="R69" i="8"/>
  <c r="Q69" i="8"/>
  <c r="P69" i="8"/>
  <c r="R68" i="8"/>
  <c r="Q68" i="8"/>
  <c r="P68" i="8"/>
  <c r="R67" i="8"/>
  <c r="Q67" i="8"/>
  <c r="P67" i="8"/>
  <c r="R66" i="8"/>
  <c r="Q66" i="8"/>
  <c r="P66" i="8"/>
  <c r="R65" i="8"/>
  <c r="Q65" i="8"/>
  <c r="P65" i="8"/>
  <c r="R64" i="8"/>
  <c r="Q64" i="8"/>
  <c r="P64" i="8"/>
  <c r="R63" i="8"/>
  <c r="Q63" i="8"/>
  <c r="P63" i="8"/>
  <c r="R62" i="8"/>
  <c r="Q62" i="8"/>
  <c r="P62" i="8"/>
  <c r="R61" i="8"/>
  <c r="Q61" i="8"/>
  <c r="P61" i="8"/>
  <c r="R60" i="8"/>
  <c r="Q60" i="8"/>
  <c r="P60" i="8"/>
  <c r="R59" i="8"/>
  <c r="Q59" i="8"/>
  <c r="P59" i="8"/>
  <c r="R58" i="8"/>
  <c r="Q58" i="8"/>
  <c r="P58" i="8"/>
  <c r="R57" i="8"/>
  <c r="Q57" i="8"/>
  <c r="P57" i="8"/>
  <c r="R56" i="8"/>
  <c r="Q56" i="8"/>
  <c r="P56" i="8"/>
  <c r="R55" i="8"/>
  <c r="Q55" i="8"/>
  <c r="P55" i="8"/>
  <c r="R54" i="8"/>
  <c r="Q54" i="8"/>
  <c r="P54" i="8"/>
  <c r="R53" i="8"/>
  <c r="Q53" i="8"/>
  <c r="P53" i="8"/>
  <c r="R52" i="8"/>
  <c r="Q52" i="8"/>
  <c r="P52" i="8"/>
  <c r="R51" i="8"/>
  <c r="Q51" i="8"/>
  <c r="P51" i="8"/>
  <c r="R50" i="8"/>
  <c r="Q50" i="8"/>
  <c r="P50" i="8"/>
  <c r="R49" i="8"/>
  <c r="Q49" i="8"/>
  <c r="P49" i="8"/>
  <c r="R48" i="8"/>
  <c r="Q48" i="8"/>
  <c r="P48" i="8"/>
  <c r="R47" i="8"/>
  <c r="Q47" i="8"/>
  <c r="P47" i="8"/>
  <c r="R46" i="8"/>
  <c r="Q46" i="8"/>
  <c r="P46" i="8"/>
  <c r="R45" i="8"/>
  <c r="Q45" i="8"/>
  <c r="P45" i="8"/>
  <c r="R44" i="8"/>
  <c r="Q44" i="8"/>
  <c r="P44" i="8"/>
  <c r="R43" i="8"/>
  <c r="Q43" i="8"/>
  <c r="P43" i="8"/>
  <c r="R42" i="8"/>
  <c r="Q42" i="8"/>
  <c r="P42" i="8"/>
  <c r="R41" i="8"/>
  <c r="Q41" i="8"/>
  <c r="P41" i="8"/>
  <c r="R40" i="8"/>
  <c r="Q40" i="8"/>
  <c r="P40" i="8"/>
  <c r="R39" i="8"/>
  <c r="Q39" i="8"/>
  <c r="P39" i="8"/>
  <c r="R38" i="8"/>
  <c r="Q38" i="8"/>
  <c r="P38" i="8"/>
  <c r="R37" i="8"/>
  <c r="Q37" i="8"/>
  <c r="P37" i="8"/>
  <c r="R36" i="8"/>
  <c r="Q36" i="8"/>
  <c r="P36" i="8"/>
  <c r="R35" i="8"/>
  <c r="Q35" i="8"/>
  <c r="P35" i="8"/>
  <c r="R34" i="8"/>
  <c r="Q34" i="8"/>
  <c r="P34" i="8"/>
  <c r="R33" i="8"/>
  <c r="Q33" i="8"/>
  <c r="P33" i="8"/>
  <c r="R32" i="8"/>
  <c r="Q32" i="8"/>
  <c r="P32" i="8"/>
  <c r="R31" i="8"/>
  <c r="Q31" i="8"/>
  <c r="P31" i="8"/>
  <c r="R30" i="8"/>
  <c r="Q30" i="8"/>
  <c r="P30" i="8"/>
  <c r="R29" i="8"/>
  <c r="Q29" i="8"/>
  <c r="P29" i="8"/>
  <c r="R28" i="8"/>
  <c r="Q28" i="8"/>
  <c r="P28" i="8"/>
  <c r="R27" i="8"/>
  <c r="Q27" i="8"/>
  <c r="P27" i="8"/>
  <c r="R26" i="8"/>
  <c r="Q26" i="8"/>
  <c r="P26" i="8"/>
  <c r="R25" i="8"/>
  <c r="Q25" i="8"/>
  <c r="P25" i="8"/>
  <c r="R24" i="8"/>
  <c r="Q24" i="8"/>
  <c r="P24" i="8"/>
  <c r="R23" i="8"/>
  <c r="Q23" i="8"/>
  <c r="P23" i="8"/>
  <c r="R22" i="8"/>
  <c r="Q22" i="8"/>
  <c r="P22" i="8"/>
  <c r="R21" i="8"/>
  <c r="Q21" i="8"/>
  <c r="P21" i="8"/>
  <c r="R20" i="8"/>
  <c r="Q20" i="8"/>
  <c r="P20" i="8"/>
  <c r="R19" i="8"/>
  <c r="Q19" i="8"/>
  <c r="P19" i="8"/>
  <c r="R18" i="8"/>
  <c r="Q18" i="8"/>
  <c r="P18" i="8"/>
  <c r="R17" i="8"/>
  <c r="Q17" i="8"/>
  <c r="P17" i="8"/>
  <c r="R16" i="8"/>
  <c r="Q16" i="8"/>
  <c r="P16" i="8"/>
  <c r="R15" i="8"/>
  <c r="Q15" i="8"/>
  <c r="P15" i="8"/>
  <c r="R14" i="8"/>
  <c r="Q14" i="8"/>
  <c r="P14" i="8"/>
  <c r="R13" i="8"/>
  <c r="Q13" i="8"/>
  <c r="P13" i="8"/>
  <c r="R12" i="8"/>
  <c r="Q12" i="8"/>
  <c r="P12" i="8"/>
  <c r="R11" i="8"/>
  <c r="Q11" i="8"/>
  <c r="P11" i="8"/>
  <c r="R10" i="8"/>
  <c r="Q10" i="8"/>
  <c r="P10" i="8"/>
  <c r="R9" i="8"/>
  <c r="Q9" i="8"/>
  <c r="P9" i="8"/>
  <c r="R8" i="8"/>
  <c r="Q8" i="8"/>
  <c r="P8" i="8"/>
  <c r="R7" i="8"/>
  <c r="Q7" i="8"/>
  <c r="P7" i="8"/>
  <c r="R6" i="8"/>
  <c r="Q6" i="8"/>
  <c r="P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6" i="8"/>
  <c r="I92" i="8"/>
  <c r="Q11" i="2" s="1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6" i="8"/>
  <c r="Q17" i="2"/>
  <c r="N9" i="6"/>
  <c r="O9" i="6"/>
  <c r="P9" i="6"/>
  <c r="N10" i="6"/>
  <c r="O10" i="6"/>
  <c r="P10" i="6"/>
  <c r="N11" i="6"/>
  <c r="O11" i="6"/>
  <c r="P11" i="6"/>
  <c r="N12" i="6"/>
  <c r="O12" i="6"/>
  <c r="P12" i="6"/>
  <c r="N13" i="6"/>
  <c r="O13" i="6"/>
  <c r="P13" i="6"/>
  <c r="N14" i="6"/>
  <c r="O14" i="6"/>
  <c r="P14" i="6"/>
  <c r="N15" i="6"/>
  <c r="O15" i="6"/>
  <c r="P15" i="6"/>
  <c r="O8" i="6"/>
  <c r="P8" i="6"/>
  <c r="N8" i="6"/>
  <c r="Y13" i="2" l="1"/>
  <c r="N20" i="2"/>
  <c r="P20" i="2" s="1"/>
  <c r="E18" i="2"/>
  <c r="N11" i="2"/>
  <c r="R11" i="2" s="1"/>
  <c r="O11" i="2"/>
  <c r="X13" i="2"/>
  <c r="AB13" i="2" s="1"/>
  <c r="N19" i="2"/>
  <c r="P19" i="2" s="1"/>
  <c r="N18" i="2"/>
  <c r="P18" i="2" s="1"/>
  <c r="E19" i="2"/>
  <c r="N16" i="2"/>
  <c r="N15" i="2"/>
  <c r="R15" i="2" s="1"/>
  <c r="E20" i="2"/>
  <c r="AB12" i="2"/>
  <c r="Z12" i="2"/>
  <c r="M9" i="6"/>
  <c r="M10" i="6"/>
  <c r="M11" i="6"/>
  <c r="M12" i="6"/>
  <c r="M13" i="6"/>
  <c r="M14" i="6"/>
  <c r="M15" i="6"/>
  <c r="M8" i="6"/>
  <c r="L9" i="6"/>
  <c r="L10" i="6"/>
  <c r="L11" i="6"/>
  <c r="L12" i="6"/>
  <c r="L13" i="6"/>
  <c r="L14" i="6"/>
  <c r="L15" i="6"/>
  <c r="L8" i="6"/>
  <c r="K9" i="6"/>
  <c r="K10" i="6"/>
  <c r="K11" i="6"/>
  <c r="K12" i="6"/>
  <c r="K13" i="6"/>
  <c r="K14" i="6"/>
  <c r="K15" i="6"/>
  <c r="K8" i="6"/>
  <c r="G9" i="6"/>
  <c r="G10" i="6"/>
  <c r="G11" i="6"/>
  <c r="G12" i="6"/>
  <c r="G13" i="6"/>
  <c r="G14" i="6"/>
  <c r="G15" i="6"/>
  <c r="G8" i="6"/>
  <c r="O92" i="1"/>
  <c r="G17" i="2" s="1"/>
  <c r="R20" i="2" l="1"/>
  <c r="R16" i="2"/>
  <c r="R18" i="2"/>
  <c r="R19" i="2"/>
  <c r="E11" i="2"/>
  <c r="P11" i="2"/>
  <c r="Z13" i="2"/>
  <c r="P15" i="2"/>
  <c r="P16" i="2"/>
  <c r="E15" i="2"/>
  <c r="E16" i="2"/>
  <c r="E17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21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P54" i="1"/>
  <c r="Q54" i="1"/>
  <c r="R54" i="1"/>
  <c r="P55" i="1"/>
  <c r="Q55" i="1"/>
  <c r="R55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3" i="1"/>
  <c r="Q63" i="1"/>
  <c r="R63" i="1"/>
  <c r="P64" i="1"/>
  <c r="Q64" i="1"/>
  <c r="R64" i="1"/>
  <c r="P65" i="1"/>
  <c r="Q65" i="1"/>
  <c r="R65" i="1"/>
  <c r="P66" i="1"/>
  <c r="Q66" i="1"/>
  <c r="R66" i="1"/>
  <c r="P67" i="1"/>
  <c r="Q67" i="1"/>
  <c r="R67" i="1"/>
  <c r="P68" i="1"/>
  <c r="Q68" i="1"/>
  <c r="R68" i="1"/>
  <c r="P69" i="1"/>
  <c r="Q69" i="1"/>
  <c r="R69" i="1"/>
  <c r="P70" i="1"/>
  <c r="Q70" i="1"/>
  <c r="R70" i="1"/>
  <c r="P71" i="1"/>
  <c r="Q71" i="1"/>
  <c r="R71" i="1"/>
  <c r="P72" i="1"/>
  <c r="Q72" i="1"/>
  <c r="R72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P85" i="1"/>
  <c r="Q85" i="1"/>
  <c r="R85" i="1"/>
  <c r="P86" i="1"/>
  <c r="Q86" i="1"/>
  <c r="R86" i="1"/>
  <c r="P87" i="1"/>
  <c r="Q87" i="1"/>
  <c r="R87" i="1"/>
  <c r="P88" i="1"/>
  <c r="Q88" i="1"/>
  <c r="R88" i="1"/>
  <c r="P89" i="1"/>
  <c r="Q89" i="1"/>
  <c r="R89" i="1"/>
  <c r="P90" i="1"/>
  <c r="Q90" i="1"/>
  <c r="R90" i="1"/>
  <c r="P91" i="1"/>
  <c r="Q91" i="1"/>
  <c r="R91" i="1"/>
  <c r="Q6" i="1"/>
  <c r="R6" i="1"/>
  <c r="P6" i="1"/>
  <c r="D11" i="2" l="1"/>
  <c r="H11" i="2" s="1"/>
  <c r="D20" i="2"/>
  <c r="H20" i="2" s="1"/>
  <c r="D19" i="2"/>
  <c r="F19" i="2" s="1"/>
  <c r="D18" i="2"/>
  <c r="H18" i="2" s="1"/>
  <c r="D16" i="2"/>
  <c r="H16" i="2" s="1"/>
  <c r="D15" i="2"/>
  <c r="H15" i="2" s="1"/>
  <c r="L6" i="40"/>
  <c r="F11" i="2" l="1"/>
  <c r="F18" i="2"/>
  <c r="F20" i="2"/>
  <c r="F16" i="2"/>
  <c r="F15" i="2"/>
  <c r="H19" i="2"/>
</calcChain>
</file>

<file path=xl/comments1.xml><?xml version="1.0" encoding="utf-8"?>
<comments xmlns="http://schemas.openxmlformats.org/spreadsheetml/2006/main">
  <authors>
    <author>Autor</author>
  </authors>
  <commentList>
    <comment ref="A10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<sst xmlns="http://schemas.openxmlformats.org/spreadsheetml/2006/main" count="8918" uniqueCount="312">
  <si>
    <t>Trestní agenda</t>
  </si>
  <si>
    <t>Délka řízení</t>
  </si>
  <si>
    <t>Praha 1</t>
  </si>
  <si>
    <t>MS Praha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</si>
  <si>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</si>
  <si>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</si>
  <si>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</si>
  <si>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</si>
  <si>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</si>
  <si>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</si>
  <si>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</si>
  <si>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</si>
  <si>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</si>
  <si>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Beroun</t>
  </si>
  <si>
    <t>KS Praha</t>
  </si>
  <si>
    <t>Benešov</t>
  </si>
  <si>
    <t>Kladno</t>
  </si>
  <si>
    <t>Kolín</t>
  </si>
  <si>
    <t>Kutná Hora</t>
  </si>
  <si>
    <t>Mělník</t>
  </si>
  <si>
    <t>Mladá Boleslav</t>
  </si>
  <si>
    <t>Nymburk</t>
  </si>
  <si>
    <t>Příbram</t>
  </si>
  <si>
    <t>Rakovník</t>
  </si>
  <si>
    <t>České Budějovice</t>
  </si>
  <si>
    <t>KS Č.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</si>
  <si>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</si>
  <si>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</si>
  <si>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</si>
  <si>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</si>
  <si>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</si>
  <si>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</si>
  <si>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</si>
  <si>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</si>
  <si>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KS Plzeň</t>
  </si>
  <si>
    <t>Cheb</t>
  </si>
  <si>
    <t>Karlovy Vary</t>
  </si>
  <si>
    <t>Klatovy</t>
  </si>
  <si>
    <t>Plzeň-jih</t>
  </si>
  <si>
    <t>Plzeň-sever</t>
  </si>
  <si>
    <t>Rokycany</t>
  </si>
  <si>
    <t>Sokolov</t>
  </si>
  <si>
    <t>Tachov</t>
  </si>
  <si>
    <t>Česká Lípa</t>
  </si>
  <si>
    <t>KS Ústí n. Labem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</si>
  <si>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</si>
  <si>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</si>
  <si>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</si>
  <si>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</si>
  <si>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</si>
  <si>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</si>
  <si>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</si>
  <si>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</si>
  <si>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</si>
  <si>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</si>
  <si>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KS Hr. Králové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</si>
  <si>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</si>
  <si>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</si>
  <si>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</si>
  <si>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</si>
  <si>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</si>
  <si>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</si>
  <si>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</si>
  <si>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</si>
  <si>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</si>
  <si>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</si>
  <si>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</si>
  <si>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KS Brno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</si>
  <si>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</si>
  <si>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</si>
  <si>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</si>
  <si>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</si>
  <si>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</si>
  <si>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</si>
  <si>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</si>
  <si>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</si>
  <si>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</si>
  <si>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</si>
  <si>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</si>
  <si>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</si>
  <si>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</si>
  <si>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</si>
  <si>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KS Ostrava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</si>
  <si>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</si>
  <si>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</si>
  <si>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</si>
  <si>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</si>
  <si>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</si>
  <si>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</si>
  <si>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</si>
  <si>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Přerov</t>
  </si>
  <si>
    <t>Šumperk</t>
  </si>
  <si>
    <t>Vsetín</t>
  </si>
  <si>
    <t>Poř. CSLAV</t>
  </si>
  <si>
    <t>Název soudu</t>
  </si>
  <si>
    <t>Nadřízený soud</t>
  </si>
  <si>
    <t>Průměr</t>
  </si>
  <si>
    <t>Medián</t>
  </si>
  <si>
    <t>Percentil 90</t>
  </si>
  <si>
    <t>Míra odvolání</t>
  </si>
  <si>
    <t>Míra změny rozsudku</t>
  </si>
  <si>
    <t>Obživa+nápad</t>
  </si>
  <si>
    <t>Vyřízeno</t>
  </si>
  <si>
    <t>Nevyřízeno</t>
  </si>
  <si>
    <t>Okresní soud:</t>
  </si>
  <si>
    <t>Ukazatel</t>
  </si>
  <si>
    <t>Hodnota</t>
  </si>
  <si>
    <t>Nadřízený soud:</t>
  </si>
  <si>
    <t>Odvolání</t>
  </si>
  <si>
    <t>Vyřizování věcí</t>
  </si>
  <si>
    <t>Vyřizování věcí na soudce</t>
  </si>
  <si>
    <t>Celková míra zm. rozsudku</t>
  </si>
  <si>
    <t>Míra vyřizování</t>
  </si>
  <si>
    <t>-</t>
  </si>
  <si>
    <t>Míra odsouzení</t>
  </si>
  <si>
    <t>Praha-východ</t>
  </si>
  <si>
    <t>Praha-západ</t>
  </si>
  <si>
    <t>Plzeň-město</t>
  </si>
  <si>
    <t>Metodika - poznámky</t>
  </si>
  <si>
    <t>Uvedená data jsou očištěna stejným způsobem jako data ve statistické výroční zprávě. To znamená, že data ze statistických listů (délky řízení, data o odvolání a míra odsouzení) jsou především očištěna o věci vyřízené trestním příkazem (trest) nebo rozkazní řízení (civil).</t>
  </si>
  <si>
    <t>Hodnota
 v ČR</t>
  </si>
  <si>
    <t>Pořadí 
v ČR</t>
  </si>
  <si>
    <t>Hodnota
v kraji</t>
  </si>
  <si>
    <t>Pořadí 
v kraji</t>
  </si>
  <si>
    <t xml:space="preserve">Obživa+nápad </t>
  </si>
  <si>
    <t xml:space="preserve">Vyřízeno </t>
  </si>
  <si>
    <t xml:space="preserve">Nevyřízeno </t>
  </si>
  <si>
    <t>Civilní agenda</t>
  </si>
  <si>
    <t>Opatrovnická agenda</t>
  </si>
  <si>
    <t>Nesvéprávní</t>
  </si>
  <si>
    <t>Omezená svéprávnost</t>
  </si>
  <si>
    <t>Nezletilí</t>
  </si>
  <si>
    <t>ČR</t>
  </si>
  <si>
    <t>Databáze pro grafy</t>
  </si>
  <si>
    <t>Praha-Východ</t>
  </si>
  <si>
    <t>Praha-Západ</t>
  </si>
  <si>
    <t>Plzeň-Město</t>
  </si>
  <si>
    <t>Rok</t>
  </si>
  <si>
    <t>Pomocná prom.</t>
  </si>
  <si>
    <t>Pomocné tabulky pro výpočet grafů</t>
  </si>
  <si>
    <t>Trest - řady</t>
  </si>
  <si>
    <t>Civil - řady</t>
  </si>
  <si>
    <t>Opatrovnická agenda - řady</t>
  </si>
  <si>
    <t>Pom. Tabulka - kraje</t>
  </si>
  <si>
    <t>Středočeský kraj</t>
  </si>
  <si>
    <t>Praha</t>
  </si>
  <si>
    <t>Jihočeský kraj</t>
  </si>
  <si>
    <t>Západočeský kraj</t>
  </si>
  <si>
    <t>Severočeský kraj</t>
  </si>
  <si>
    <t>Východočeský kraj</t>
  </si>
  <si>
    <t>Jihomoravský kraj</t>
  </si>
  <si>
    <t>Severomoravský kraj</t>
  </si>
  <si>
    <t>Seznam pojmů (ukazatele)</t>
  </si>
  <si>
    <t>Vysvětlení</t>
  </si>
  <si>
    <t xml:space="preserve">Hodnota, která se nachází přesně uprostřed vzestupně setříděného souboru hodnot a dělí ho na dvě stejně velké části o stejném počtu hodnot. Platí, že nejméně 50 % hodnot je menších nebo rovno a nejméně 50 % hodnot je větších nebo rovno mediánu. </t>
  </si>
  <si>
    <t>Percentily dělí vzestupně setříděný soubor hodnot na setiny (na sto stejných částí). Devadesátý percentil znamená, že 90 % hodnot je menších nebo rovno a 10 % hodnot větších nebo rovno hodnotě percentilu.</t>
  </si>
  <si>
    <t>Jedná se o poměr pravomocně vyřízených věcí, v nichž bylo podáno odvolání, k celkovému počtu pravomocně skončených (vyřízených) věcí × 100 %.</t>
  </si>
  <si>
    <t>Jedná se o poměr pravomocně skončených věcí, v nichž bylo vyhověno odvolání (tedy rozsudek soudu I. stupně byl změněn odvolacím soudem na podkladě odvolání) k celkovému počtu pravomocně skončených věcí, v nichž bylo podáno odvolání × 100 %</t>
  </si>
  <si>
    <t>Byla vypočtena jako míra odvolání krát míra změny rozsudku. Jde o podíl věcí, v nichž nakonec bylo odvolacím soudem změněno rozhodnutí soudu I. stupně ke všem prvostupňových rozhodnutím</t>
  </si>
  <si>
    <t>Tato data se týkají odvolání a jsou vždy v procentech. Údaje jsou ze statistických listů. Vyšší umístění vždy znamená nižší míru (odvolání, změny rozsudku, celkové změny rozsudku).</t>
  </si>
  <si>
    <t>Je vypočtena jako (počet vyřízených věcí v daném období) / (počet příchozích věcí v daném období) × 100 %. Udává tedy, zda soud vyřídil více věcí, než mu nově přišlo (nápad a obživa). Vyšší umístění znamená vyšší míru vyřizování.</t>
  </si>
  <si>
    <t>Je vypočítán podle metodiky CEPEJ  jako (počet nevyřízených věcí na konci daného období) / (počet vyřízených věcí v daném období) × 365. Vyšší umístění znamená nižší DT, a tedy lepší výsledek (menší problémy s vyřizováním agendy).</t>
  </si>
  <si>
    <t>Počet obživlých a napadlých věcí v daném období, přepočteno na jednoho evidenčního soudce. Vyšší umístění znamená vyšší počet napadlých + obživlých věcí na soudce.</t>
  </si>
  <si>
    <t>Počet vyřízených věcí v daném období, přepočteno na jednoho evidenčního soudce. Vyšší umístění znamená vyšší počet vyřízených věcí na soudce.</t>
  </si>
  <si>
    <t>Celk. míra zm. rozs.</t>
  </si>
  <si>
    <t>Počet nesvéprávných osob.</t>
  </si>
  <si>
    <t>Abecední pořadí soudů</t>
  </si>
  <si>
    <t>Kraj</t>
  </si>
  <si>
    <t>Počet soudů</t>
  </si>
  <si>
    <t>Pomoc. Tab. pro graf</t>
  </si>
  <si>
    <t>Pom. Tabulka -podm. Formátování (posl 3)</t>
  </si>
  <si>
    <t>Počet soudů - 3</t>
  </si>
  <si>
    <t>Evidenční počet soudců k 1.1</t>
  </si>
  <si>
    <t>Celkový počet živých spisů o osobách s omezenou svéprávností. Jedná se tedy o počet osob.</t>
  </si>
  <si>
    <t>Počet nezletilých osob.</t>
  </si>
  <si>
    <t>Evidenční počet soudců k 1.1.*</t>
  </si>
  <si>
    <t>Evidenční počet soudců k 1.1.</t>
  </si>
  <si>
    <t>Disposition time</t>
  </si>
  <si>
    <r>
      <t xml:space="preserve">Jedná </t>
    </r>
    <r>
      <rPr>
        <sz val="12"/>
        <rFont val="Times New Roman"/>
        <family val="1"/>
        <charset val="238"/>
      </rPr>
      <t>se</t>
    </r>
    <r>
      <rPr>
        <sz val="12"/>
        <color theme="1"/>
        <rFont val="Times New Roman"/>
        <family val="1"/>
        <charset val="238"/>
      </rPr>
      <t xml:space="preserve"> o aritmetický průměr.</t>
    </r>
  </si>
  <si>
    <t>Udává evidenční počet soudců k 1.1. U krajů a v ČR jsou uvedeny průměrné hodnoty, aby tak bylo možné srovnat velikost soudu vzhledem k ostatním soudů v kraji či ČR. Vyšší umístění značí vyšší počet soudců a tedy větší soud. Využito pro srovnání, neznamená to, že větší soud je lepší soud.</t>
  </si>
  <si>
    <r>
      <t>Po očištění dat ze statistických listů je vypočteno jako počet (pravomocně odsouzených osob)/(počet pravomocně vyřízených osob). Jako odsouzené osoby jsou samozřejmě započítány odsouzené osoby, a dále také osoby,</t>
    </r>
    <r>
      <rPr>
        <sz val="12"/>
        <rFont val="Times New Roman"/>
        <family val="1"/>
        <charset val="238"/>
      </rPr>
      <t xml:space="preserve"> jímž byl uložen souhrnný trest</t>
    </r>
    <r>
      <rPr>
        <sz val="12"/>
        <color theme="1"/>
        <rFont val="Times New Roman"/>
        <family val="1"/>
        <charset val="238"/>
      </rPr>
      <t>. Jako neodsouzené osoby se počítají zproštění a zastavení řízení. Vyšší pořadí značí vyšší míru odsouzení. Opět použito pro srovnání. Není tím míněno, že vyšší míra odsouzení je lepší.</t>
    </r>
  </si>
  <si>
    <t>Obživa+nápad*</t>
  </si>
  <si>
    <t xml:space="preserve">Obživa+nápad* </t>
  </si>
  <si>
    <t xml:space="preserve">Vyřízeno* </t>
  </si>
  <si>
    <t>Nevyřízeno*</t>
  </si>
  <si>
    <t>Vyřízeno*</t>
  </si>
  <si>
    <t>Nezletilí*</t>
  </si>
  <si>
    <t>Nesvéprávní*</t>
  </si>
  <si>
    <t>Počet nevyřízených věcí k 31. 12. daného období. U hodnot za ČR a u hodnot za kraje se jedná o aritmetický průměr jednotlivých soudů.</t>
  </si>
  <si>
    <t>Počet vyřízených věcí v daném období. U hodnot za ČR a u hodnot za kraje se jedná o aritmetický průměr jednotlivých soudů.</t>
  </si>
  <si>
    <t>Počet obživlých a napadlých věcí v daném období. U hodnot za ČR a u hodnot za kraje se jedná o aritmetický průměr jednotlivých soudů.</t>
  </si>
  <si>
    <t xml:space="preserve">U každého sledovaného ukazatele je uvedeno následující:
• Hodnota – hodnota daného ukazatele u předmětného soudu
• Hodnota v ČR – hodnota ukazatele v celé ČR
• Pořadí v ČR – pořadí soudu v rámci ČR, na kterém se soud „umístil“ díky hodnotě sledovaného ukazatele. Další detaily o pořadí lze najít v popisu jednotlivých ukazatelů. Umístí-li se dva soudy na stejném místě, je vykázáno vyšší pořadí. Například jsou-li dva soudy na třetím až čtvrtém místě, je u obou uvedeno třetí místo.
• Hodnota v kraji – hodnota ukazatele v kraji, do kterého daný okresní soud spadá.
• Pořadí v kraji – pořadí soudu v rámci kraje, do kterého daný okresní soud spadá. Platí stejné poznámky jako u „Pořadí v ČR“
U některých ukazatelů (jako je například počet vyřízených věcí) není pořadí v ČR a v kraji uvedeno, protože plyne z velikosti daného soudu. Ta již je vyjádřena počtem soudců, kde je pořadí uvedeno.
</t>
  </si>
  <si>
    <t>Krajský soud:</t>
  </si>
  <si>
    <t>Pomocné tabulky pro výpočet grafů - krajské soudy</t>
  </si>
  <si>
    <t>Soudy</t>
  </si>
  <si>
    <t>1. a 2. místo v ČR</t>
  </si>
  <si>
    <t>Trestní agenda - prvostupňová</t>
  </si>
  <si>
    <t>7. a 8. místo v ČR</t>
  </si>
  <si>
    <t>Přehled všech krajských soudů</t>
  </si>
  <si>
    <r>
      <t xml:space="preserve">Pomocné - </t>
    </r>
    <r>
      <rPr>
        <b/>
        <sz val="12"/>
        <color theme="1"/>
        <rFont val="Times New Roman"/>
        <family val="1"/>
        <charset val="238"/>
      </rPr>
      <t xml:space="preserve"> název soudu a ČR</t>
    </r>
  </si>
  <si>
    <t>Trestní agenda - odvolací</t>
  </si>
  <si>
    <t>Trest - kraje, odvolací agenda</t>
  </si>
  <si>
    <t>Trest, prvostupňový - řady</t>
  </si>
  <si>
    <t>Trest, odvolací - řady</t>
  </si>
  <si>
    <t>Civil, prvostupňový - řady</t>
  </si>
  <si>
    <t>Rejstřík C</t>
  </si>
  <si>
    <t>Obchod (CM), prvostupňový - řady</t>
  </si>
  <si>
    <t>Rejstřík Cm</t>
  </si>
  <si>
    <t>Odvolací agenda - rejstřík Co</t>
  </si>
  <si>
    <t>Krajský soud(trest):</t>
  </si>
  <si>
    <t>Co, odvolací - řady</t>
  </si>
  <si>
    <t>Vyřizování věcí - celkem</t>
  </si>
  <si>
    <t>Správní soudnictví</t>
  </si>
  <si>
    <t>Správní - řady</t>
  </si>
  <si>
    <t>Krajský soud (trest):</t>
  </si>
  <si>
    <t>Krajský soud(civil):</t>
  </si>
  <si>
    <t>Složení nápad - od r. 2010 - A, Ad, Af, Az</t>
  </si>
  <si>
    <t>A</t>
  </si>
  <si>
    <t>Ad</t>
  </si>
  <si>
    <t>Cad</t>
  </si>
  <si>
    <t>Ca</t>
  </si>
  <si>
    <t>Az</t>
  </si>
  <si>
    <t>Af</t>
  </si>
  <si>
    <t>Nápad+obživa</t>
  </si>
  <si>
    <t>Správní agenda</t>
  </si>
  <si>
    <t>Rejstřík INS</t>
  </si>
  <si>
    <t>Rejstřík ICm</t>
  </si>
  <si>
    <t>ICm - řady</t>
  </si>
  <si>
    <t>Vyřizování na soudce</t>
  </si>
  <si>
    <t>Nevyříz. po rozh. o úpadku*</t>
  </si>
  <si>
    <t>Způsob řešení úpadku</t>
  </si>
  <si>
    <t>Oddlužením</t>
  </si>
  <si>
    <t>Konkurzem</t>
  </si>
  <si>
    <t>Reorganizací</t>
  </si>
  <si>
    <t>Nevyříz. před rozh. o úpadku*</t>
  </si>
  <si>
    <t>Dosud v řízení - způsob řešení úpadku</t>
  </si>
  <si>
    <t>INS - řady</t>
  </si>
  <si>
    <t>Nevyříz. po rozh. o úpadku</t>
  </si>
  <si>
    <t>Nevyříz. před rozh. o úpadku</t>
  </si>
  <si>
    <t>Dosud v řízení - způsob řešení úpadku (abs)</t>
  </si>
  <si>
    <t>Konkurzem*</t>
  </si>
  <si>
    <t>Reorganizací*</t>
  </si>
  <si>
    <t>Oddlužením*</t>
  </si>
  <si>
    <t>Krajský soud(INS):</t>
  </si>
  <si>
    <t>Okresní soudy</t>
  </si>
  <si>
    <t>V zásadě platí stejné či podobné poznámky jako u OS, je zde ale několik rozdílů.</t>
  </si>
  <si>
    <t>Podobně jako u okresních soudů, v poli "Krajský soud" (vyznačeno modře) je třeba vybrat soud, který uživatele zajímá. Ostatní údaje a grafy se automaticky přepočtou.</t>
  </si>
  <si>
    <t>Sledovány jsou následující rejstříky:
• Trest – T+Tm, To+Tmo
• Civil – C, Cm, Co
• Správní – A+Af+Ad+Az, dříve také Ca+Cad
• Insolvence – ICm, INS</t>
  </si>
  <si>
    <t>Materiál se zabývá pouze hlavními agendami. Jedná se o rejstříky C, T+Tm a PaNc u okresních soudů.</t>
  </si>
  <si>
    <t>U prvostupňové agenda je délka řízení vždy udávána v kalendářních dnech ode dne nápadu do dne vyřízení soudem I. stupně. U odvolací agendy jde o délku řízení ode dne nápadu u odvolacího soudu do dne vyřízení odvolacím soudem. U rejstříku INS se jedná o délku řízení ode dne nápadu do dne rozhodnutí o úpadku.
Délky řízení jsou vypočteny ze statistických listů. U pořadí délek řízení vždy platí, že vyšší umístění znamená nižší délku řízení. Data byla očištěna o věci vyřízené trestním příkazem nebo o rozkazní řízení.</t>
  </si>
  <si>
    <t>U rejstříku INS. Počet nevyřízených věcí před rozhodnutím o úpadku k 31.12. daného období. U hodnot za ČR se jedná o aritmetický průměr jednotlivých soudů.</t>
  </si>
  <si>
    <t>U rejstříku INS. Počet nevyřízených věcí po rozhodnutí o úpadku k 31.12. daného období. U hodnot za ČR se jedná o aritmetický průměr jednotlivých soudů.</t>
  </si>
  <si>
    <t>Počet nevyřízených věcí v daném období, přepočteno na jednoho evidenčního soudce. Vyšší umístění znamená nižší počet nevyřízených věcí na soudce.</t>
  </si>
  <si>
    <t>Počet nevyřízených věcí před rozhodnutím o úpadku v daném období, přepočteno na jednoho evidenčního soudce. Vyšší umístění znamená nižší počet nevyřízených věcí na soudce.</t>
  </si>
  <si>
    <t>Počet nevyřízených věcí po rozhodnutí o úpadku v daném období, přepočteno na jednoho evidenčního soudce. Vyšší umístění znamená nižší počet nevyřízených věcí na soudce.</t>
  </si>
  <si>
    <t>Udává  v procentech podíl věcí v řízení k 31.12. daného období dle způsobu řešení úpadku na celkovém počtu věcí v řízení.</t>
  </si>
  <si>
    <t>Podíl věcí v řízení, kde je úpadek řešen konkurzem</t>
  </si>
  <si>
    <t>Podíl věcí v řízení, kde je úpadek řešen reorganizací</t>
  </si>
  <si>
    <t>Podíl věcí v řízení, kde je úpadek řešen oddlužením</t>
  </si>
  <si>
    <t>*Hodnota v ČR představuje aritmetický průměr za jednotlivé krajské soudy celé ČR</t>
  </si>
  <si>
    <t>Uvedené údaje se týkají krajských soudů, ne podřízených okresních soudů</t>
  </si>
  <si>
    <t>Okresní soudy - vybraná statistická data</t>
  </si>
  <si>
    <t>Hodnota
 v ČR *</t>
  </si>
  <si>
    <t>Krajské soudy - vybraná statistická data†</t>
  </si>
  <si>
    <t>† tzn., že se jedná o data za daný krajský soud, ne za podřízené okresní soudy</t>
  </si>
  <si>
    <t>Data jsou získána z výkazů, a nejsou tedy dále nijak očištěna. U položek "obživa + nápad", "vyřízeno" a "nevyřízeno" není uvedeno pořadí, protože údaje velmi silně závisejí na velikosti soudu. A velikost soudu je již aproximována pomocí počtu soudců, kde je pořadí v ČR uvedeno.</t>
  </si>
  <si>
    <t>Vybraná data za rok 2019</t>
  </si>
  <si>
    <t>Trestní agenda, vybraná data za rok 2019</t>
  </si>
  <si>
    <t>Rejstřík C, vybraná data za rok 2019</t>
  </si>
  <si>
    <t>Rejstřík Cm, vybraná data za rok 2019</t>
  </si>
  <si>
    <t>Rejstřík Co, vybraná data za rok 2019</t>
  </si>
  <si>
    <t>Rejstřík A+Af+Ad+Az, vybraná data za rok 2019</t>
  </si>
  <si>
    <t>Rejstřík ICm, vybraná data za rok 2019</t>
  </si>
  <si>
    <t>Na listu "Výsl. OS - 2019 průřezová data" v poli "Okresní soud" (vyznačeno modře) je třeba vybrat soud, který uživatele zajímá. Ostatní údaje a grafy se automaticky přepočtou. S výjimkou tohoto pole, není doporučeno jakkoliv do souboru zasahovat, protože by mohlo dojít k porušení vzorců.</t>
  </si>
  <si>
    <t>Sledovaných agenda je o krajských soudů výrazně více než u soudů okresních. Proto jsou agendy rozděleny do více listů (trestní agenda, civilní agenda, správní soudnictví a insolvence). Ke každé agendě jsou vždy dva listy - jeden s průřezovými daty za rok 2019, jeden s časovými řadami.</t>
  </si>
  <si>
    <t>Počet soudců k 1.1.*</t>
  </si>
  <si>
    <t>Počet soudců k 1.1</t>
  </si>
  <si>
    <t>Vyřizování věcí  na soudce</t>
  </si>
  <si>
    <t>Počet soudců k 1.1.</t>
  </si>
  <si>
    <t>Krajské soudy</t>
  </si>
  <si>
    <t>Přehled všech okresních soudů</t>
  </si>
  <si>
    <t>Trest - okresní soudy</t>
  </si>
  <si>
    <t>Civil - okresní soudy</t>
  </si>
  <si>
    <t>ICm - krajské soudy</t>
  </si>
  <si>
    <t>Správní soudnictví - krajské soudy</t>
  </si>
  <si>
    <t>Rejstříky Co - krajské soudy</t>
  </si>
  <si>
    <t>Rejstřík C - krajské soudy</t>
  </si>
  <si>
    <t>Rejstříky Cm - krajské soudy</t>
  </si>
  <si>
    <t>Trest - krajské soudy</t>
  </si>
  <si>
    <t>Přehled všech okresních soudů po soudních krajích</t>
  </si>
  <si>
    <t>*Hodnota v kraji a hodnota v ČR představuje aritmetický průměr za jednotlivé okresní soudy daného kraje nebo celé ČR.</t>
  </si>
  <si>
    <t>1. až 3 místo v kraji nebo 1 až 10. místo v ČR.</t>
  </si>
  <si>
    <t>Poslední 3 místa v kraji, posledních 10 míst v ČR.</t>
  </si>
  <si>
    <t>*Hodnota v ČR představuje aritmetický průměr za jednotlivé krajské soudy celé ČR.</t>
  </si>
  <si>
    <t>† tzn., že se jedná o data za daný krajský soud, ne za podřízené okresní soudy.</t>
  </si>
  <si>
    <t>1. a 2. místo v ČR.</t>
  </si>
  <si>
    <t>7. a 8. místo v ČR.</t>
  </si>
  <si>
    <t>Položky byly vypočteny tak, že absolutní hodnoty (nápad+obživa, vyřízeno, nevyřízeno) byly vyděleny počtem soudců (úvazků).</t>
  </si>
  <si>
    <t>*Poznámka: ČR - počet soudců (úvazků), nápad+obživa, vyřízeno, nevyřízeno a omezená svéprávnost: jedná se o průměr v ČR.</t>
  </si>
  <si>
    <t>Poznámka: ČR - počet soudců (úvazků), nápad+obživa, vyřízeno a nevyřízeno: jedná se o průměr v ČR.</t>
  </si>
  <si>
    <t>Rejstřík INS, vybraná data za rok 2019</t>
  </si>
  <si>
    <t>Poznámka: Jedná se o počet úvazků soudců, kteří vyřizují civilní agendu.</t>
  </si>
  <si>
    <t>Poznámka: Jedná se o počet úvazků soudců, kteří vyřizují trestní agendu.</t>
  </si>
  <si>
    <t>Poznámka: Jedná se o počet úvazků soudců, kteří vyřizují opatrovnickou agendu.</t>
  </si>
  <si>
    <t>Poznámka: Jedná se o počet úvazků soudců, kteří vyřizují trestní druhostupňovou agendu.</t>
  </si>
  <si>
    <t>Poznámka: Jedná se o počet úvazků soudců, kteří vyřizují trestní prvostupňovou agendu.</t>
  </si>
  <si>
    <t>Poznámka: Jedná se o počet úvazků soudců, kteří vyřizují agendu Cm.</t>
  </si>
  <si>
    <t>Poznámka: Jedná se o počet úvazků soudců, kteří vyřizují agendu civilní odvolací agendu.</t>
  </si>
  <si>
    <t>Poznámka: Jedná se o počet úvazků soudců, kterí vyřizují agendu C.</t>
  </si>
  <si>
    <t>Poznámka: Jedná se o počet soudců, kteří vyřizují insolvenční agendu (rejstřík INS).</t>
  </si>
  <si>
    <t>Poznámka: Jedná se o počet úvazků soudců na správním úseku.</t>
  </si>
  <si>
    <t>Udává počet soudců, kteří se skutečně věnují dané agendě s přesností na desetinu soudce (úvazku), a to k 1.1.2020 dle údajů poskytnutých samotnými soudy. U krajů a v ČR jsou uvedeny průměrné hodnoty, aby tak bylo možné srovnat velikost soudu vzhledem k ostatním soudů v kraji či ČR. Vyšší umístění značí vyšší počet soudců a tedy větší soud. Využito pro srovnání, neznamená to, že větší soud je lepší soud.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</si>
</sst>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2"/>
      <color rgb="FF006100"/>
      <name val="Times New Roman"/>
      <family val="2"/>
      <charset val="238"/>
    </font>
    <font>
      <sz val="12"/>
      <color rgb="FF9C0006"/>
      <name val="Times New Roman"/>
      <family val="2"/>
      <charset val="238"/>
    </font>
    <font>
      <sz val="12"/>
      <color rgb="FF9C6500"/>
      <name val="Times New Roman"/>
      <family val="2"/>
      <charset val="238"/>
    </font>
    <font>
      <sz val="12"/>
      <color rgb="FF3F3F76"/>
      <name val="Times New Roman"/>
      <family val="2"/>
      <charset val="238"/>
    </font>
    <font>
      <b/>
      <sz val="12"/>
      <color rgb="FF3F3F3F"/>
      <name val="Times New Roman"/>
      <family val="2"/>
      <charset val="238"/>
    </font>
    <font>
      <b/>
      <sz val="12"/>
      <color rgb="FFFA7D00"/>
      <name val="Times New Roman"/>
      <family val="2"/>
      <charset val="238"/>
    </font>
    <font>
      <sz val="12"/>
      <color rgb="FFFA7D00"/>
      <name val="Times New Roman"/>
      <family val="2"/>
      <charset val="238"/>
    </font>
    <font>
      <b/>
      <sz val="12"/>
      <color theme="0"/>
      <name val="Times New Roman"/>
      <family val="2"/>
      <charset val="238"/>
    </font>
    <font>
      <sz val="12"/>
      <color rgb="FFFF0000"/>
      <name val="Times New Roman"/>
      <family val="2"/>
      <charset val="238"/>
    </font>
    <font>
      <i/>
      <sz val="12"/>
      <color rgb="FF7F7F7F"/>
      <name val="Times New Roman"/>
      <family val="2"/>
      <charset val="238"/>
    </font>
    <font>
      <b/>
      <sz val="12"/>
      <color theme="1"/>
      <name val="Times New Roman"/>
      <family val="2"/>
      <charset val="238"/>
    </font>
    <font>
      <sz val="12"/>
      <color theme="0"/>
      <name val="Times New Roman"/>
      <family val="2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Garamond"/>
      <family val="1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Garamond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CE7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</borders>
  <cellStyleXfs count="61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9" fillId="0" borderId="30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31" applyNumberFormat="0" applyAlignment="0" applyProtection="0"/>
    <xf numFmtId="0" fontId="14" fillId="6" borderId="32" applyNumberFormat="0" applyAlignment="0" applyProtection="0"/>
    <xf numFmtId="0" fontId="15" fillId="6" borderId="31" applyNumberFormat="0" applyAlignment="0" applyProtection="0"/>
    <xf numFmtId="0" fontId="16" fillId="0" borderId="33" applyNumberFormat="0" applyFill="0" applyAlignment="0" applyProtection="0"/>
    <xf numFmtId="0" fontId="17" fillId="7" borderId="34" applyNumberFormat="0" applyAlignment="0" applyProtection="0"/>
    <xf numFmtId="0" fontId="18" fillId="0" borderId="0" applyNumberFormat="0" applyFill="0" applyBorder="0" applyAlignment="0" applyProtection="0"/>
    <xf numFmtId="0" fontId="5" fillId="8" borderId="35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36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4" fillId="0" borderId="0"/>
    <xf numFmtId="0" fontId="5" fillId="8" borderId="35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0" borderId="0"/>
    <xf numFmtId="0" fontId="28" fillId="0" borderId="0"/>
    <xf numFmtId="0" fontId="2" fillId="0" borderId="0"/>
  </cellStyleXfs>
  <cellXfs count="70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distributed" wrapText="1"/>
    </xf>
    <xf numFmtId="0" fontId="1" fillId="0" borderId="37" xfId="0" applyFont="1" applyBorder="1" applyAlignment="1">
      <alignment horizontal="center" vertical="distributed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4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65" fontId="4" fillId="0" borderId="40" xfId="0" applyNumberFormat="1" applyFont="1" applyBorder="1" applyAlignment="1">
      <alignment horizontal="center" vertical="distributed" wrapText="1"/>
    </xf>
    <xf numFmtId="165" fontId="4" fillId="0" borderId="41" xfId="0" applyNumberFormat="1" applyFont="1" applyBorder="1" applyAlignment="1">
      <alignment horizontal="center" vertical="distributed" wrapText="1"/>
    </xf>
    <xf numFmtId="165" fontId="4" fillId="0" borderId="42" xfId="0" applyNumberFormat="1" applyFont="1" applyBorder="1" applyAlignment="1">
      <alignment horizontal="center" vertical="distributed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55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/>
    </xf>
    <xf numFmtId="0" fontId="0" fillId="0" borderId="2" xfId="0" applyBorder="1"/>
    <xf numFmtId="3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55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2" fontId="0" fillId="0" borderId="55" xfId="0" applyNumberFormat="1" applyBorder="1" applyAlignment="1">
      <alignment horizontal="center"/>
    </xf>
    <xf numFmtId="1" fontId="0" fillId="0" borderId="55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59" xfId="0" applyNumberForma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/>
    </xf>
    <xf numFmtId="1" fontId="4" fillId="0" borderId="60" xfId="0" applyNumberFormat="1" applyFont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58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NumberForma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51" xfId="0" applyFont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left" wrapText="1"/>
      <protection hidden="1"/>
    </xf>
    <xf numFmtId="0" fontId="0" fillId="0" borderId="49" xfId="0" applyBorder="1" applyAlignment="1" applyProtection="1">
      <alignment vertical="center"/>
      <protection hidden="1"/>
    </xf>
    <xf numFmtId="0" fontId="4" fillId="0" borderId="5" xfId="0" applyFont="1" applyFill="1" applyBorder="1" applyAlignment="1" applyProtection="1">
      <alignment vertical="center" wrapText="1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0" fillId="0" borderId="50" xfId="0" applyBorder="1" applyAlignment="1" applyProtection="1">
      <alignment vertical="center"/>
      <protection hidden="1"/>
    </xf>
    <xf numFmtId="0" fontId="4" fillId="0" borderId="47" xfId="0" applyFont="1" applyBorder="1" applyAlignment="1" applyProtection="1">
      <alignment vertical="center" wrapText="1"/>
      <protection hidden="1"/>
    </xf>
    <xf numFmtId="0" fontId="1" fillId="0" borderId="48" xfId="0" applyFont="1" applyBorder="1" applyAlignment="1" applyProtection="1">
      <alignment vertical="center"/>
      <protection hidden="1"/>
    </xf>
    <xf numFmtId="0" fontId="4" fillId="0" borderId="44" xfId="0" applyFont="1" applyBorder="1" applyAlignment="1" applyProtection="1">
      <alignment vertical="center" wrapText="1"/>
      <protection hidden="1"/>
    </xf>
    <xf numFmtId="0" fontId="1" fillId="0" borderId="54" xfId="0" applyFont="1" applyBorder="1" applyAlignment="1" applyProtection="1">
      <alignment vertical="center"/>
      <protection hidden="1"/>
    </xf>
    <xf numFmtId="0" fontId="4" fillId="0" borderId="23" xfId="0" applyFont="1" applyFill="1" applyBorder="1" applyAlignment="1" applyProtection="1">
      <alignment vertical="center" wrapText="1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0" fontId="4" fillId="0" borderId="44" xfId="0" applyFont="1" applyBorder="1" applyAlignment="1" applyProtection="1">
      <alignment horizontal="left" vertical="center" wrapText="1"/>
      <protection hidden="1"/>
    </xf>
    <xf numFmtId="0" fontId="0" fillId="0" borderId="56" xfId="0" applyBorder="1" applyAlignment="1" applyProtection="1">
      <alignment vertical="center"/>
      <protection hidden="1"/>
    </xf>
    <xf numFmtId="0" fontId="4" fillId="0" borderId="55" xfId="0" applyFont="1" applyBorder="1" applyAlignment="1" applyProtection="1">
      <alignment vertical="center" wrapText="1"/>
      <protection hidden="1"/>
    </xf>
    <xf numFmtId="0" fontId="0" fillId="0" borderId="61" xfId="0" applyBorder="1" applyAlignment="1" applyProtection="1">
      <alignment vertical="center"/>
      <protection hidden="1"/>
    </xf>
    <xf numFmtId="0" fontId="4" fillId="0" borderId="57" xfId="0" applyFont="1" applyBorder="1" applyAlignment="1" applyProtection="1">
      <alignment vertical="center" wrapText="1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4" fillId="0" borderId="23" xfId="0" applyFont="1" applyFill="1" applyBorder="1" applyAlignment="1" applyProtection="1">
      <alignment horizontal="left" vertical="center" wrapText="1"/>
      <protection hidden="1"/>
    </xf>
    <xf numFmtId="0" fontId="1" fillId="0" borderId="54" xfId="0" applyFont="1" applyBorder="1" applyProtection="1">
      <protection hidden="1"/>
    </xf>
    <xf numFmtId="0" fontId="0" fillId="0" borderId="23" xfId="0" applyBorder="1" applyAlignment="1" applyProtection="1">
      <alignment wrapText="1"/>
      <protection hidden="1"/>
    </xf>
    <xf numFmtId="0" fontId="0" fillId="0" borderId="49" xfId="0" applyFill="1" applyBorder="1" applyAlignment="1" applyProtection="1">
      <alignment vertical="center"/>
      <protection hidden="1"/>
    </xf>
    <xf numFmtId="0" fontId="0" fillId="0" borderId="45" xfId="0" applyFill="1" applyBorder="1" applyAlignment="1" applyProtection="1">
      <alignment vertical="center"/>
      <protection hidden="1"/>
    </xf>
    <xf numFmtId="0" fontId="0" fillId="0" borderId="52" xfId="0" applyFill="1" applyBorder="1" applyAlignment="1" applyProtection="1">
      <alignment vertical="center"/>
      <protection hidden="1"/>
    </xf>
    <xf numFmtId="0" fontId="0" fillId="0" borderId="53" xfId="0" applyFill="1" applyBorder="1" applyAlignment="1" applyProtection="1">
      <alignment vertical="center"/>
      <protection hidden="1"/>
    </xf>
    <xf numFmtId="0" fontId="0" fillId="35" borderId="0" xfId="0" applyFill="1" applyProtection="1">
      <protection hidden="1"/>
    </xf>
    <xf numFmtId="0" fontId="1" fillId="35" borderId="0" xfId="0" applyFont="1" applyFill="1" applyAlignment="1" applyProtection="1">
      <alignment horizontal="left"/>
      <protection hidden="1"/>
    </xf>
    <xf numFmtId="0" fontId="1" fillId="35" borderId="0" xfId="0" applyFont="1" applyFill="1" applyAlignment="1" applyProtection="1">
      <alignment horizontal="center"/>
      <protection hidden="1"/>
    </xf>
    <xf numFmtId="0" fontId="0" fillId="36" borderId="0" xfId="0" applyFill="1" applyProtection="1">
      <protection hidden="1"/>
    </xf>
    <xf numFmtId="0" fontId="0" fillId="34" borderId="0" xfId="0" applyFill="1" applyProtection="1">
      <protection hidden="1"/>
    </xf>
    <xf numFmtId="0" fontId="1" fillId="35" borderId="0" xfId="0" applyFont="1" applyFill="1" applyAlignment="1" applyProtection="1">
      <alignment horizontal="right"/>
      <protection hidden="1"/>
    </xf>
    <xf numFmtId="0" fontId="1" fillId="33" borderId="0" xfId="0" applyFont="1" applyFill="1" applyAlignment="1" applyProtection="1">
      <alignment horizontal="left"/>
      <protection locked="0" hidden="1"/>
    </xf>
    <xf numFmtId="3" fontId="1" fillId="35" borderId="0" xfId="0" applyNumberFormat="1" applyFont="1" applyFill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36" borderId="0" xfId="0" applyFont="1" applyFill="1" applyBorder="1" applyAlignment="1" applyProtection="1">
      <alignment horizontal="center"/>
      <protection hidden="1"/>
    </xf>
    <xf numFmtId="0" fontId="1" fillId="36" borderId="0" xfId="0" applyFont="1" applyFill="1" applyAlignment="1" applyProtection="1">
      <alignment horizontal="center"/>
      <protection hidden="1"/>
    </xf>
    <xf numFmtId="0" fontId="1" fillId="34" borderId="0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1" fillId="35" borderId="1" xfId="0" applyFont="1" applyFill="1" applyBorder="1" applyAlignment="1" applyProtection="1">
      <alignment horizontal="center" vertical="center" wrapText="1"/>
      <protection hidden="1"/>
    </xf>
    <xf numFmtId="0" fontId="1" fillId="35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36" borderId="0" xfId="0" applyFont="1" applyFill="1" applyBorder="1" applyAlignment="1" applyProtection="1">
      <alignment horizontal="center" vertical="center"/>
      <protection hidden="1"/>
    </xf>
    <xf numFmtId="0" fontId="1" fillId="36" borderId="1" xfId="0" applyFont="1" applyFill="1" applyBorder="1" applyAlignment="1" applyProtection="1">
      <alignment horizontal="center" vertical="center" wrapText="1"/>
      <protection hidden="1"/>
    </xf>
    <xf numFmtId="0" fontId="1" fillId="36" borderId="0" xfId="0" applyFont="1" applyFill="1" applyBorder="1" applyAlignment="1" applyProtection="1">
      <alignment horizontal="center" vertical="center" wrapText="1"/>
      <protection hidden="1"/>
    </xf>
    <xf numFmtId="0" fontId="1" fillId="34" borderId="0" xfId="0" applyFont="1" applyFill="1" applyBorder="1" applyAlignment="1" applyProtection="1">
      <alignment horizontal="center" vertical="center"/>
      <protection hidden="1"/>
    </xf>
    <xf numFmtId="0" fontId="1" fillId="34" borderId="1" xfId="0" applyFont="1" applyFill="1" applyBorder="1" applyAlignment="1" applyProtection="1">
      <alignment horizontal="center" vertical="center"/>
      <protection hidden="1"/>
    </xf>
    <xf numFmtId="0" fontId="1" fillId="34" borderId="25" xfId="0" applyFont="1" applyFill="1" applyBorder="1" applyAlignment="1" applyProtection="1">
      <alignment horizontal="center" vertical="center"/>
      <protection hidden="1"/>
    </xf>
    <xf numFmtId="0" fontId="1" fillId="34" borderId="1" xfId="0" applyFont="1" applyFill="1" applyBorder="1" applyAlignment="1" applyProtection="1">
      <alignment horizontal="center" vertical="center" wrapText="1"/>
      <protection hidden="1"/>
    </xf>
    <xf numFmtId="0" fontId="0" fillId="35" borderId="51" xfId="0" applyFill="1" applyBorder="1" applyAlignment="1" applyProtection="1">
      <alignment vertical="center"/>
      <protection hidden="1"/>
    </xf>
    <xf numFmtId="3" fontId="0" fillId="35" borderId="4" xfId="0" applyNumberFormat="1" applyFill="1" applyBorder="1" applyAlignment="1" applyProtection="1">
      <alignment horizontal="center"/>
      <protection hidden="1"/>
    </xf>
    <xf numFmtId="0" fontId="0" fillId="35" borderId="4" xfId="0" applyFill="1" applyBorder="1" applyAlignment="1" applyProtection="1">
      <alignment horizontal="center"/>
      <protection hidden="1"/>
    </xf>
    <xf numFmtId="0" fontId="0" fillId="35" borderId="4" xfId="0" applyNumberFormat="1" applyFill="1" applyBorder="1" applyAlignment="1" applyProtection="1">
      <alignment horizontal="center"/>
      <protection hidden="1"/>
    </xf>
    <xf numFmtId="0" fontId="0" fillId="35" borderId="0" xfId="0" applyNumberForma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36" borderId="0" xfId="0" applyFill="1" applyBorder="1" applyAlignment="1" applyProtection="1">
      <alignment horizontal="center" vertical="center"/>
      <protection hidden="1"/>
    </xf>
    <xf numFmtId="0" fontId="0" fillId="36" borderId="51" xfId="0" applyFill="1" applyBorder="1" applyAlignment="1" applyProtection="1">
      <alignment vertical="center"/>
      <protection hidden="1"/>
    </xf>
    <xf numFmtId="3" fontId="0" fillId="36" borderId="4" xfId="0" applyNumberFormat="1" applyFill="1" applyBorder="1" applyAlignment="1" applyProtection="1">
      <alignment horizontal="center"/>
      <protection hidden="1"/>
    </xf>
    <xf numFmtId="0" fontId="0" fillId="36" borderId="4" xfId="0" applyFill="1" applyBorder="1" applyAlignment="1" applyProtection="1">
      <alignment horizontal="center"/>
      <protection hidden="1"/>
    </xf>
    <xf numFmtId="0" fontId="0" fillId="36" borderId="4" xfId="0" applyNumberFormat="1" applyFill="1" applyBorder="1" applyAlignment="1" applyProtection="1">
      <alignment horizontal="center"/>
      <protection hidden="1"/>
    </xf>
    <xf numFmtId="0" fontId="0" fillId="36" borderId="0" xfId="0" applyNumberFormat="1" applyFill="1" applyBorder="1" applyAlignment="1" applyProtection="1">
      <alignment horizontal="center"/>
      <protection hidden="1"/>
    </xf>
    <xf numFmtId="0" fontId="0" fillId="34" borderId="0" xfId="0" applyFill="1" applyBorder="1" applyAlignment="1" applyProtection="1">
      <alignment horizontal="center" vertical="center"/>
      <protection hidden="1"/>
    </xf>
    <xf numFmtId="0" fontId="0" fillId="34" borderId="51" xfId="0" applyFill="1" applyBorder="1" applyAlignment="1" applyProtection="1">
      <alignment vertical="center"/>
      <protection hidden="1"/>
    </xf>
    <xf numFmtId="3" fontId="0" fillId="34" borderId="4" xfId="0" applyNumberFormat="1" applyFill="1" applyBorder="1" applyAlignment="1" applyProtection="1">
      <alignment horizontal="center"/>
      <protection hidden="1"/>
    </xf>
    <xf numFmtId="0" fontId="0" fillId="34" borderId="4" xfId="0" applyFill="1" applyBorder="1" applyAlignment="1" applyProtection="1">
      <alignment horizontal="center"/>
      <protection hidden="1"/>
    </xf>
    <xf numFmtId="0" fontId="0" fillId="34" borderId="4" xfId="0" applyNumberFormat="1" applyFill="1" applyBorder="1" applyAlignment="1" applyProtection="1">
      <alignment horizontal="center"/>
      <protection hidden="1"/>
    </xf>
    <xf numFmtId="0" fontId="0" fillId="35" borderId="49" xfId="0" applyFill="1" applyBorder="1" applyAlignment="1" applyProtection="1">
      <alignment vertical="center"/>
      <protection hidden="1"/>
    </xf>
    <xf numFmtId="3" fontId="0" fillId="35" borderId="5" xfId="0" applyNumberFormat="1" applyFill="1" applyBorder="1" applyAlignment="1" applyProtection="1">
      <alignment horizontal="center"/>
      <protection hidden="1"/>
    </xf>
    <xf numFmtId="0" fontId="0" fillId="35" borderId="5" xfId="0" applyFill="1" applyBorder="1" applyAlignment="1" applyProtection="1">
      <alignment horizontal="center"/>
      <protection hidden="1"/>
    </xf>
    <xf numFmtId="0" fontId="0" fillId="35" borderId="5" xfId="0" applyNumberFormat="1" applyFill="1" applyBorder="1" applyAlignment="1" applyProtection="1">
      <alignment horizontal="center"/>
      <protection hidden="1"/>
    </xf>
    <xf numFmtId="0" fontId="0" fillId="36" borderId="49" xfId="0" applyFill="1" applyBorder="1" applyAlignment="1" applyProtection="1">
      <alignment vertical="center"/>
      <protection hidden="1"/>
    </xf>
    <xf numFmtId="3" fontId="0" fillId="36" borderId="5" xfId="0" applyNumberFormat="1" applyFill="1" applyBorder="1" applyAlignment="1" applyProtection="1">
      <alignment horizontal="center"/>
      <protection hidden="1"/>
    </xf>
    <xf numFmtId="0" fontId="0" fillId="36" borderId="5" xfId="0" applyFill="1" applyBorder="1" applyAlignment="1" applyProtection="1">
      <alignment horizontal="center"/>
      <protection hidden="1"/>
    </xf>
    <xf numFmtId="0" fontId="0" fillId="36" borderId="5" xfId="0" applyNumberFormat="1" applyFill="1" applyBorder="1" applyAlignment="1" applyProtection="1">
      <alignment horizontal="center"/>
      <protection hidden="1"/>
    </xf>
    <xf numFmtId="0" fontId="0" fillId="34" borderId="49" xfId="0" applyFill="1" applyBorder="1" applyAlignment="1" applyProtection="1">
      <alignment vertical="center"/>
      <protection hidden="1"/>
    </xf>
    <xf numFmtId="3" fontId="0" fillId="34" borderId="5" xfId="0" applyNumberFormat="1" applyFill="1" applyBorder="1" applyAlignment="1" applyProtection="1">
      <alignment horizontal="center"/>
      <protection hidden="1"/>
    </xf>
    <xf numFmtId="0" fontId="0" fillId="34" borderId="5" xfId="0" applyFill="1" applyBorder="1" applyAlignment="1" applyProtection="1">
      <alignment horizontal="center"/>
      <protection hidden="1"/>
    </xf>
    <xf numFmtId="0" fontId="0" fillId="34" borderId="5" xfId="0" applyNumberFormat="1" applyFill="1" applyBorder="1" applyAlignment="1" applyProtection="1">
      <alignment horizontal="center"/>
      <protection hidden="1"/>
    </xf>
    <xf numFmtId="0" fontId="0" fillId="35" borderId="50" xfId="0" applyFill="1" applyBorder="1" applyAlignment="1" applyProtection="1">
      <alignment vertical="center"/>
      <protection hidden="1"/>
    </xf>
    <xf numFmtId="3" fontId="0" fillId="35" borderId="47" xfId="0" applyNumberFormat="1" applyFill="1" applyBorder="1" applyAlignment="1" applyProtection="1">
      <alignment horizontal="center"/>
      <protection hidden="1"/>
    </xf>
    <xf numFmtId="0" fontId="0" fillId="35" borderId="47" xfId="0" applyFill="1" applyBorder="1" applyAlignment="1" applyProtection="1">
      <alignment horizontal="center"/>
      <protection hidden="1"/>
    </xf>
    <xf numFmtId="0" fontId="0" fillId="35" borderId="47" xfId="0" applyNumberFormat="1" applyFill="1" applyBorder="1" applyAlignment="1" applyProtection="1">
      <alignment horizontal="center"/>
      <protection hidden="1"/>
    </xf>
    <xf numFmtId="0" fontId="0" fillId="36" borderId="50" xfId="0" applyFill="1" applyBorder="1" applyAlignment="1" applyProtection="1">
      <alignment vertical="center"/>
      <protection hidden="1"/>
    </xf>
    <xf numFmtId="3" fontId="0" fillId="36" borderId="47" xfId="0" applyNumberFormat="1" applyFill="1" applyBorder="1" applyAlignment="1" applyProtection="1">
      <alignment horizontal="center"/>
      <protection hidden="1"/>
    </xf>
    <xf numFmtId="0" fontId="0" fillId="36" borderId="47" xfId="0" applyFill="1" applyBorder="1" applyAlignment="1" applyProtection="1">
      <alignment horizontal="center"/>
      <protection hidden="1"/>
    </xf>
    <xf numFmtId="0" fontId="0" fillId="36" borderId="47" xfId="0" applyNumberFormat="1" applyFill="1" applyBorder="1" applyAlignment="1" applyProtection="1">
      <alignment horizontal="center"/>
      <protection hidden="1"/>
    </xf>
    <xf numFmtId="0" fontId="0" fillId="34" borderId="50" xfId="0" applyFill="1" applyBorder="1" applyAlignment="1" applyProtection="1">
      <alignment vertical="center"/>
      <protection hidden="1"/>
    </xf>
    <xf numFmtId="3" fontId="0" fillId="34" borderId="47" xfId="0" applyNumberFormat="1" applyFill="1" applyBorder="1" applyAlignment="1" applyProtection="1">
      <alignment horizontal="center"/>
      <protection hidden="1"/>
    </xf>
    <xf numFmtId="0" fontId="0" fillId="34" borderId="47" xfId="0" applyFill="1" applyBorder="1" applyAlignment="1" applyProtection="1">
      <alignment horizontal="center"/>
      <protection hidden="1"/>
    </xf>
    <xf numFmtId="0" fontId="0" fillId="34" borderId="47" xfId="0" applyNumberFormat="1" applyFill="1" applyBorder="1" applyAlignment="1" applyProtection="1">
      <alignment horizontal="center"/>
      <protection hidden="1"/>
    </xf>
    <xf numFmtId="0" fontId="0" fillId="35" borderId="48" xfId="0" applyFill="1" applyBorder="1" applyAlignment="1" applyProtection="1">
      <alignment vertical="center"/>
      <protection hidden="1"/>
    </xf>
    <xf numFmtId="4" fontId="0" fillId="35" borderId="43" xfId="0" applyNumberFormat="1" applyFill="1" applyBorder="1" applyAlignment="1" applyProtection="1">
      <alignment horizontal="center"/>
      <protection hidden="1"/>
    </xf>
    <xf numFmtId="0" fontId="0" fillId="35" borderId="44" xfId="0" applyFill="1" applyBorder="1" applyAlignment="1" applyProtection="1">
      <alignment horizontal="center"/>
      <protection hidden="1"/>
    </xf>
    <xf numFmtId="0" fontId="0" fillId="35" borderId="44" xfId="0" applyNumberFormat="1" applyFill="1" applyBorder="1" applyAlignment="1" applyProtection="1">
      <alignment horizontal="center"/>
      <protection hidden="1"/>
    </xf>
    <xf numFmtId="4" fontId="0" fillId="35" borderId="44" xfId="0" applyNumberFormat="1" applyFill="1" applyBorder="1" applyAlignment="1" applyProtection="1">
      <alignment horizontal="center"/>
      <protection hidden="1"/>
    </xf>
    <xf numFmtId="0" fontId="0" fillId="36" borderId="48" xfId="0" applyFill="1" applyBorder="1" applyAlignment="1" applyProtection="1">
      <alignment vertical="center"/>
      <protection hidden="1"/>
    </xf>
    <xf numFmtId="4" fontId="0" fillId="36" borderId="43" xfId="0" applyNumberFormat="1" applyFill="1" applyBorder="1" applyAlignment="1" applyProtection="1">
      <alignment horizontal="center"/>
      <protection hidden="1"/>
    </xf>
    <xf numFmtId="0" fontId="0" fillId="36" borderId="44" xfId="0" applyFill="1" applyBorder="1" applyAlignment="1" applyProtection="1">
      <alignment horizontal="center"/>
      <protection hidden="1"/>
    </xf>
    <xf numFmtId="0" fontId="0" fillId="36" borderId="44" xfId="0" applyNumberFormat="1" applyFill="1" applyBorder="1" applyAlignment="1" applyProtection="1">
      <alignment horizontal="center"/>
      <protection hidden="1"/>
    </xf>
    <xf numFmtId="4" fontId="0" fillId="36" borderId="44" xfId="0" applyNumberFormat="1" applyFill="1" applyBorder="1" applyAlignment="1" applyProtection="1">
      <alignment horizontal="center"/>
      <protection hidden="1"/>
    </xf>
    <xf numFmtId="0" fontId="0" fillId="34" borderId="48" xfId="0" applyFill="1" applyBorder="1" applyAlignment="1" applyProtection="1">
      <alignment vertical="center"/>
      <protection hidden="1"/>
    </xf>
    <xf numFmtId="3" fontId="0" fillId="34" borderId="43" xfId="0" applyNumberFormat="1" applyFill="1" applyBorder="1" applyAlignment="1" applyProtection="1">
      <alignment horizontal="center"/>
      <protection hidden="1"/>
    </xf>
    <xf numFmtId="3" fontId="0" fillId="34" borderId="44" xfId="0" applyNumberFormat="1" applyFill="1" applyBorder="1" applyAlignment="1" applyProtection="1">
      <alignment horizontal="center"/>
      <protection hidden="1"/>
    </xf>
    <xf numFmtId="0" fontId="0" fillId="34" borderId="44" xfId="0" applyNumberFormat="1" applyFill="1" applyBorder="1" applyAlignment="1" applyProtection="1">
      <alignment horizontal="center"/>
      <protection hidden="1"/>
    </xf>
    <xf numFmtId="4" fontId="0" fillId="35" borderId="45" xfId="0" applyNumberFormat="1" applyFill="1" applyBorder="1" applyAlignment="1" applyProtection="1">
      <alignment horizontal="center"/>
      <protection hidden="1"/>
    </xf>
    <xf numFmtId="4" fontId="0" fillId="35" borderId="5" xfId="0" applyNumberFormat="1" applyFill="1" applyBorder="1" applyAlignment="1" applyProtection="1">
      <alignment horizontal="center"/>
      <protection hidden="1"/>
    </xf>
    <xf numFmtId="4" fontId="0" fillId="36" borderId="45" xfId="0" applyNumberFormat="1" applyFill="1" applyBorder="1" applyAlignment="1" applyProtection="1">
      <alignment horizontal="center"/>
      <protection hidden="1"/>
    </xf>
    <xf numFmtId="4" fontId="0" fillId="36" borderId="5" xfId="0" applyNumberFormat="1" applyFill="1" applyBorder="1" applyAlignment="1" applyProtection="1">
      <alignment horizontal="center"/>
      <protection hidden="1"/>
    </xf>
    <xf numFmtId="3" fontId="0" fillId="34" borderId="45" xfId="0" applyNumberFormat="1" applyFill="1" applyBorder="1" applyAlignment="1" applyProtection="1">
      <alignment horizontal="center"/>
      <protection hidden="1"/>
    </xf>
    <xf numFmtId="3" fontId="0" fillId="34" borderId="55" xfId="0" applyNumberFormat="1" applyFill="1" applyBorder="1" applyAlignment="1" applyProtection="1">
      <alignment horizontal="center"/>
      <protection hidden="1"/>
    </xf>
    <xf numFmtId="4" fontId="0" fillId="35" borderId="46" xfId="0" applyNumberFormat="1" applyFill="1" applyBorder="1" applyAlignment="1" applyProtection="1">
      <alignment horizontal="center"/>
      <protection hidden="1"/>
    </xf>
    <xf numFmtId="2" fontId="0" fillId="35" borderId="47" xfId="0" applyNumberFormat="1" applyFill="1" applyBorder="1" applyAlignment="1" applyProtection="1">
      <alignment horizontal="center"/>
      <protection hidden="1"/>
    </xf>
    <xf numFmtId="4" fontId="0" fillId="35" borderId="47" xfId="0" applyNumberFormat="1" applyFill="1" applyBorder="1" applyAlignment="1" applyProtection="1">
      <alignment horizontal="center"/>
      <protection hidden="1"/>
    </xf>
    <xf numFmtId="4" fontId="0" fillId="36" borderId="46" xfId="0" applyNumberFormat="1" applyFill="1" applyBorder="1" applyAlignment="1" applyProtection="1">
      <alignment horizontal="center"/>
      <protection hidden="1"/>
    </xf>
    <xf numFmtId="2" fontId="0" fillId="36" borderId="47" xfId="0" applyNumberFormat="1" applyFill="1" applyBorder="1" applyAlignment="1" applyProtection="1">
      <alignment horizontal="center"/>
      <protection hidden="1"/>
    </xf>
    <xf numFmtId="4" fontId="0" fillId="36" borderId="47" xfId="0" applyNumberFormat="1" applyFill="1" applyBorder="1" applyAlignment="1" applyProtection="1">
      <alignment horizontal="center"/>
      <protection hidden="1"/>
    </xf>
    <xf numFmtId="3" fontId="0" fillId="35" borderId="43" xfId="0" applyNumberFormat="1" applyFill="1" applyBorder="1" applyAlignment="1" applyProtection="1">
      <alignment horizontal="center"/>
      <protection hidden="1"/>
    </xf>
    <xf numFmtId="3" fontId="0" fillId="35" borderId="44" xfId="0" applyNumberFormat="1" applyFill="1" applyBorder="1" applyAlignment="1" applyProtection="1">
      <alignment horizontal="center"/>
      <protection hidden="1"/>
    </xf>
    <xf numFmtId="3" fontId="0" fillId="36" borderId="43" xfId="0" applyNumberFormat="1" applyFill="1" applyBorder="1" applyAlignment="1" applyProtection="1">
      <alignment horizontal="center"/>
      <protection hidden="1"/>
    </xf>
    <xf numFmtId="3" fontId="0" fillId="36" borderId="44" xfId="0" applyNumberFormat="1" applyFill="1" applyBorder="1" applyAlignment="1" applyProtection="1">
      <alignment horizontal="center"/>
      <protection hidden="1"/>
    </xf>
    <xf numFmtId="4" fontId="0" fillId="34" borderId="45" xfId="0" applyNumberFormat="1" applyFill="1" applyBorder="1" applyAlignment="1" applyProtection="1">
      <alignment horizontal="center"/>
      <protection hidden="1"/>
    </xf>
    <xf numFmtId="2" fontId="0" fillId="34" borderId="5" xfId="0" applyNumberFormat="1" applyFill="1" applyBorder="1" applyAlignment="1" applyProtection="1">
      <alignment horizontal="center"/>
      <protection hidden="1"/>
    </xf>
    <xf numFmtId="4" fontId="0" fillId="34" borderId="5" xfId="0" applyNumberFormat="1" applyFill="1" applyBorder="1" applyAlignment="1" applyProtection="1">
      <alignment horizontal="center"/>
      <protection hidden="1"/>
    </xf>
    <xf numFmtId="3" fontId="0" fillId="35" borderId="45" xfId="0" applyNumberFormat="1" applyFill="1" applyBorder="1" applyAlignment="1" applyProtection="1">
      <alignment horizontal="center"/>
      <protection hidden="1"/>
    </xf>
    <xf numFmtId="3" fontId="0" fillId="36" borderId="45" xfId="0" applyNumberFormat="1" applyFill="1" applyBorder="1" applyAlignment="1" applyProtection="1">
      <alignment horizontal="center"/>
      <protection hidden="1"/>
    </xf>
    <xf numFmtId="3" fontId="0" fillId="34" borderId="46" xfId="0" applyNumberFormat="1" applyFill="1" applyBorder="1" applyAlignment="1" applyProtection="1">
      <alignment horizontal="center"/>
      <protection hidden="1"/>
    </xf>
    <xf numFmtId="1" fontId="0" fillId="34" borderId="47" xfId="0" applyNumberForma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34" borderId="0" xfId="0" applyFill="1" applyBorder="1" applyAlignment="1" applyProtection="1">
      <alignment horizontal="center" vertical="center" wrapText="1"/>
      <protection hidden="1"/>
    </xf>
    <xf numFmtId="3" fontId="0" fillId="34" borderId="23" xfId="0" applyNumberFormat="1" applyFill="1" applyBorder="1" applyAlignment="1" applyProtection="1">
      <alignment horizontal="center"/>
      <protection hidden="1"/>
    </xf>
    <xf numFmtId="0" fontId="0" fillId="34" borderId="0" xfId="0" applyNumberFormat="1" applyFill="1" applyBorder="1" applyAlignment="1" applyProtection="1">
      <alignment horizontal="center"/>
      <protection hidden="1"/>
    </xf>
    <xf numFmtId="1" fontId="0" fillId="34" borderId="23" xfId="0" applyNumberFormat="1" applyFill="1" applyBorder="1" applyAlignment="1" applyProtection="1">
      <alignment horizontal="center"/>
      <protection hidden="1"/>
    </xf>
    <xf numFmtId="2" fontId="0" fillId="35" borderId="5" xfId="0" applyNumberFormat="1" applyFill="1" applyBorder="1" applyAlignment="1" applyProtection="1">
      <alignment horizontal="center"/>
      <protection hidden="1"/>
    </xf>
    <xf numFmtId="2" fontId="0" fillId="36" borderId="5" xfId="0" applyNumberFormat="1" applyFill="1" applyBorder="1" applyAlignment="1" applyProtection="1">
      <alignment horizontal="center"/>
      <protection hidden="1"/>
    </xf>
    <xf numFmtId="0" fontId="0" fillId="34" borderId="52" xfId="0" applyFill="1" applyBorder="1" applyAlignment="1" applyProtection="1">
      <alignment vertical="center"/>
      <protection hidden="1"/>
    </xf>
    <xf numFmtId="3" fontId="0" fillId="34" borderId="6" xfId="0" applyNumberFormat="1" applyFill="1" applyBorder="1" applyAlignment="1" applyProtection="1">
      <alignment horizontal="center"/>
      <protection hidden="1"/>
    </xf>
    <xf numFmtId="0" fontId="0" fillId="34" borderId="6" xfId="0" applyNumberFormat="1" applyFill="1" applyBorder="1" applyAlignment="1" applyProtection="1">
      <alignment horizontal="center"/>
      <protection hidden="1"/>
    </xf>
    <xf numFmtId="1" fontId="0" fillId="34" borderId="6" xfId="0" applyNumberFormat="1" applyFill="1" applyBorder="1" applyAlignment="1" applyProtection="1">
      <alignment horizontal="center"/>
      <protection hidden="1"/>
    </xf>
    <xf numFmtId="3" fontId="0" fillId="35" borderId="46" xfId="0" applyNumberFormat="1" applyFill="1" applyBorder="1" applyAlignment="1" applyProtection="1">
      <alignment horizontal="center"/>
      <protection hidden="1"/>
    </xf>
    <xf numFmtId="1" fontId="0" fillId="35" borderId="47" xfId="0" applyNumberFormat="1" applyFill="1" applyBorder="1" applyAlignment="1" applyProtection="1">
      <alignment horizontal="center"/>
      <protection hidden="1"/>
    </xf>
    <xf numFmtId="3" fontId="0" fillId="36" borderId="46" xfId="0" applyNumberFormat="1" applyFill="1" applyBorder="1" applyAlignment="1" applyProtection="1">
      <alignment horizontal="center"/>
      <protection hidden="1"/>
    </xf>
    <xf numFmtId="1" fontId="0" fillId="36" borderId="47" xfId="0" applyNumberFormat="1" applyFill="1" applyBorder="1" applyAlignment="1" applyProtection="1">
      <alignment horizontal="center"/>
      <protection hidden="1"/>
    </xf>
    <xf numFmtId="0" fontId="23" fillId="35" borderId="0" xfId="0" applyFont="1" applyFill="1" applyProtection="1">
      <protection hidden="1"/>
    </xf>
    <xf numFmtId="0" fontId="0" fillId="35" borderId="22" xfId="0" applyFill="1" applyBorder="1" applyAlignment="1" applyProtection="1">
      <alignment vertical="center"/>
      <protection hidden="1"/>
    </xf>
    <xf numFmtId="0" fontId="0" fillId="35" borderId="26" xfId="0" applyFill="1" applyBorder="1" applyAlignment="1" applyProtection="1">
      <alignment vertical="center"/>
      <protection hidden="1"/>
    </xf>
    <xf numFmtId="3" fontId="0" fillId="35" borderId="22" xfId="0" applyNumberFormat="1" applyFill="1" applyBorder="1" applyAlignment="1" applyProtection="1">
      <alignment horizontal="center"/>
      <protection hidden="1"/>
    </xf>
    <xf numFmtId="165" fontId="0" fillId="35" borderId="22" xfId="0" applyNumberFormat="1" applyFill="1" applyBorder="1" applyAlignment="1" applyProtection="1">
      <alignment horizontal="center"/>
      <protection hidden="1"/>
    </xf>
    <xf numFmtId="0" fontId="0" fillId="35" borderId="22" xfId="0" applyNumberFormat="1" applyFill="1" applyBorder="1" applyAlignment="1" applyProtection="1">
      <alignment horizontal="center"/>
      <protection hidden="1"/>
    </xf>
    <xf numFmtId="164" fontId="0" fillId="35" borderId="22" xfId="0" applyNumberForma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36" borderId="0" xfId="0" applyFill="1" applyBorder="1" applyAlignment="1" applyProtection="1">
      <alignment vertical="center"/>
      <protection hidden="1"/>
    </xf>
    <xf numFmtId="0" fontId="0" fillId="36" borderId="22" xfId="0" applyFill="1" applyBorder="1" applyAlignment="1" applyProtection="1">
      <alignment vertical="center"/>
      <protection hidden="1"/>
    </xf>
    <xf numFmtId="0" fontId="0" fillId="36" borderId="26" xfId="0" applyFill="1" applyBorder="1" applyAlignment="1" applyProtection="1">
      <alignment vertical="center"/>
      <protection hidden="1"/>
    </xf>
    <xf numFmtId="3" fontId="0" fillId="36" borderId="22" xfId="0" applyNumberFormat="1" applyFill="1" applyBorder="1" applyAlignment="1" applyProtection="1">
      <alignment horizontal="center"/>
      <protection hidden="1"/>
    </xf>
    <xf numFmtId="165" fontId="0" fillId="36" borderId="22" xfId="0" applyNumberFormat="1" applyFill="1" applyBorder="1" applyAlignment="1" applyProtection="1">
      <alignment horizontal="center"/>
      <protection hidden="1"/>
    </xf>
    <xf numFmtId="0" fontId="0" fillId="36" borderId="22" xfId="0" applyNumberFormat="1" applyFill="1" applyBorder="1" applyAlignment="1" applyProtection="1">
      <alignment horizontal="center"/>
      <protection hidden="1"/>
    </xf>
    <xf numFmtId="164" fontId="0" fillId="36" borderId="22" xfId="0" applyNumberFormat="1" applyFill="1" applyBorder="1" applyAlignment="1" applyProtection="1">
      <alignment horizontal="center"/>
      <protection hidden="1"/>
    </xf>
    <xf numFmtId="1" fontId="0" fillId="35" borderId="44" xfId="0" applyNumberFormat="1" applyFill="1" applyBorder="1" applyAlignment="1" applyProtection="1">
      <alignment horizontal="center"/>
      <protection hidden="1"/>
    </xf>
    <xf numFmtId="0" fontId="0" fillId="36" borderId="0" xfId="0" applyFill="1" applyBorder="1" applyAlignment="1" applyProtection="1">
      <alignment horizontal="center" vertical="center" wrapText="1"/>
      <protection hidden="1"/>
    </xf>
    <xf numFmtId="1" fontId="0" fillId="36" borderId="44" xfId="0" applyNumberFormat="1" applyFill="1" applyBorder="1" applyAlignment="1" applyProtection="1">
      <alignment horizontal="center"/>
      <protection hidden="1"/>
    </xf>
    <xf numFmtId="1" fontId="0" fillId="35" borderId="5" xfId="0" applyNumberFormat="1" applyFill="1" applyBorder="1" applyAlignment="1" applyProtection="1">
      <alignment horizontal="center"/>
      <protection hidden="1"/>
    </xf>
    <xf numFmtId="1" fontId="0" fillId="36" borderId="5" xfId="0" applyNumberFormat="1" applyFill="1" applyBorder="1" applyAlignment="1" applyProtection="1">
      <alignment horizontal="center"/>
      <protection hidden="1"/>
    </xf>
    <xf numFmtId="0" fontId="0" fillId="36" borderId="52" xfId="0" applyFill="1" applyBorder="1" applyAlignment="1" applyProtection="1">
      <alignment vertical="center"/>
      <protection hidden="1"/>
    </xf>
    <xf numFmtId="3" fontId="0" fillId="36" borderId="53" xfId="0" applyNumberFormat="1" applyFill="1" applyBorder="1" applyAlignment="1" applyProtection="1">
      <alignment horizontal="center"/>
      <protection hidden="1"/>
    </xf>
    <xf numFmtId="1" fontId="0" fillId="36" borderId="6" xfId="0" applyNumberFormat="1" applyFill="1" applyBorder="1" applyAlignment="1" applyProtection="1">
      <alignment horizontal="center"/>
      <protection hidden="1"/>
    </xf>
    <xf numFmtId="0" fontId="0" fillId="36" borderId="6" xfId="0" applyNumberFormat="1" applyFill="1" applyBorder="1" applyAlignment="1" applyProtection="1">
      <alignment horizontal="center"/>
      <protection hidden="1"/>
    </xf>
    <xf numFmtId="3" fontId="0" fillId="36" borderId="6" xfId="0" applyNumberFormat="1" applyFill="1" applyBorder="1" applyAlignment="1" applyProtection="1">
      <alignment horizontal="center"/>
      <protection hidden="1"/>
    </xf>
    <xf numFmtId="4" fontId="0" fillId="35" borderId="24" xfId="0" applyNumberFormat="1" applyFill="1" applyBorder="1" applyAlignment="1" applyProtection="1">
      <alignment horizontal="center"/>
      <protection hidden="1"/>
    </xf>
    <xf numFmtId="2" fontId="0" fillId="35" borderId="24" xfId="0" applyNumberFormat="1" applyFill="1" applyBorder="1" applyAlignment="1" applyProtection="1">
      <alignment horizontal="center"/>
      <protection hidden="1"/>
    </xf>
    <xf numFmtId="0" fontId="0" fillId="35" borderId="3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36" borderId="0" xfId="0" applyFill="1" applyAlignment="1" applyProtection="1">
      <protection hidden="1"/>
    </xf>
    <xf numFmtId="0" fontId="0" fillId="34" borderId="0" xfId="0" applyFill="1" applyAlignment="1" applyProtection="1">
      <protection hidden="1"/>
    </xf>
    <xf numFmtId="0" fontId="1" fillId="34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" fillId="34" borderId="0" xfId="0" applyFont="1" applyFill="1" applyAlignment="1" applyProtection="1">
      <alignment horizontal="left"/>
      <protection locked="0" hidden="1"/>
    </xf>
    <xf numFmtId="0" fontId="1" fillId="0" borderId="0" xfId="0" applyFont="1" applyFill="1" applyAlignment="1" applyProtection="1">
      <alignment horizontal="center"/>
      <protection hidden="1"/>
    </xf>
    <xf numFmtId="0" fontId="25" fillId="35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25" fillId="36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ill="1" applyBorder="1" applyAlignment="1" applyProtection="1">
      <alignment horizontal="center"/>
      <protection hidden="1"/>
    </xf>
    <xf numFmtId="0" fontId="0" fillId="36" borderId="57" xfId="0" applyNumberFormat="1" applyFill="1" applyBorder="1" applyAlignment="1" applyProtection="1">
      <alignment horizontal="center"/>
      <protection hidden="1"/>
    </xf>
    <xf numFmtId="0" fontId="0" fillId="35" borderId="57" xfId="0" applyNumberFormat="1" applyFill="1" applyBorder="1" applyAlignment="1" applyProtection="1">
      <alignment horizontal="center"/>
      <protection hidden="1"/>
    </xf>
    <xf numFmtId="0" fontId="23" fillId="36" borderId="0" xfId="0" applyFont="1" applyFill="1" applyProtection="1">
      <protection hidden="1"/>
    </xf>
    <xf numFmtId="0" fontId="0" fillId="37" borderId="0" xfId="0" applyFill="1" applyProtection="1">
      <protection hidden="1"/>
    </xf>
    <xf numFmtId="0" fontId="1" fillId="33" borderId="0" xfId="0" applyFont="1" applyFill="1" applyProtection="1">
      <protection locked="0" hidden="1"/>
    </xf>
    <xf numFmtId="0" fontId="1" fillId="37" borderId="1" xfId="0" applyFont="1" applyFill="1" applyBorder="1" applyAlignment="1" applyProtection="1">
      <alignment horizontal="center" vertical="center" wrapText="1"/>
      <protection hidden="1"/>
    </xf>
    <xf numFmtId="0" fontId="0" fillId="37" borderId="51" xfId="0" applyFill="1" applyBorder="1" applyAlignment="1" applyProtection="1">
      <alignment vertical="center"/>
      <protection hidden="1"/>
    </xf>
    <xf numFmtId="3" fontId="0" fillId="37" borderId="4" xfId="0" applyNumberFormat="1" applyFill="1" applyBorder="1" applyAlignment="1" applyProtection="1">
      <alignment horizontal="center"/>
      <protection hidden="1"/>
    </xf>
    <xf numFmtId="0" fontId="0" fillId="37" borderId="4" xfId="0" applyNumberFormat="1" applyFill="1" applyBorder="1" applyAlignment="1" applyProtection="1">
      <alignment horizontal="center"/>
      <protection hidden="1"/>
    </xf>
    <xf numFmtId="0" fontId="0" fillId="37" borderId="49" xfId="0" applyFill="1" applyBorder="1" applyAlignment="1" applyProtection="1">
      <alignment vertical="center"/>
      <protection hidden="1"/>
    </xf>
    <xf numFmtId="3" fontId="0" fillId="37" borderId="5" xfId="0" applyNumberFormat="1" applyFill="1" applyBorder="1" applyAlignment="1" applyProtection="1">
      <alignment horizontal="center"/>
      <protection hidden="1"/>
    </xf>
    <xf numFmtId="0" fontId="0" fillId="37" borderId="5" xfId="0" applyNumberFormat="1" applyFill="1" applyBorder="1" applyAlignment="1" applyProtection="1">
      <alignment horizontal="center"/>
      <protection hidden="1"/>
    </xf>
    <xf numFmtId="0" fontId="0" fillId="37" borderId="50" xfId="0" applyFill="1" applyBorder="1" applyAlignment="1" applyProtection="1">
      <alignment vertical="center"/>
      <protection hidden="1"/>
    </xf>
    <xf numFmtId="3" fontId="0" fillId="37" borderId="47" xfId="0" applyNumberFormat="1" applyFill="1" applyBorder="1" applyAlignment="1" applyProtection="1">
      <alignment horizontal="center"/>
      <protection hidden="1"/>
    </xf>
    <xf numFmtId="0" fontId="0" fillId="37" borderId="47" xfId="0" applyNumberFormat="1" applyFill="1" applyBorder="1" applyAlignment="1" applyProtection="1">
      <alignment horizontal="center"/>
      <protection hidden="1"/>
    </xf>
    <xf numFmtId="0" fontId="0" fillId="37" borderId="48" xfId="0" applyFill="1" applyBorder="1" applyAlignment="1" applyProtection="1">
      <alignment vertical="center"/>
      <protection hidden="1"/>
    </xf>
    <xf numFmtId="4" fontId="0" fillId="37" borderId="43" xfId="0" applyNumberFormat="1" applyFill="1" applyBorder="1" applyAlignment="1" applyProtection="1">
      <alignment horizontal="center"/>
      <protection hidden="1"/>
    </xf>
    <xf numFmtId="4" fontId="0" fillId="37" borderId="44" xfId="0" applyNumberFormat="1" applyFill="1" applyBorder="1" applyAlignment="1" applyProtection="1">
      <alignment horizontal="center"/>
      <protection hidden="1"/>
    </xf>
    <xf numFmtId="0" fontId="0" fillId="37" borderId="44" xfId="0" applyNumberFormat="1" applyFill="1" applyBorder="1" applyAlignment="1" applyProtection="1">
      <alignment horizontal="center"/>
      <protection hidden="1"/>
    </xf>
    <xf numFmtId="4" fontId="0" fillId="37" borderId="45" xfId="0" applyNumberFormat="1" applyFill="1" applyBorder="1" applyAlignment="1" applyProtection="1">
      <alignment horizontal="center"/>
      <protection hidden="1"/>
    </xf>
    <xf numFmtId="4" fontId="0" fillId="37" borderId="5" xfId="0" applyNumberFormat="1" applyFill="1" applyBorder="1" applyAlignment="1" applyProtection="1">
      <alignment horizontal="center"/>
      <protection hidden="1"/>
    </xf>
    <xf numFmtId="4" fontId="0" fillId="37" borderId="46" xfId="0" applyNumberFormat="1" applyFill="1" applyBorder="1" applyAlignment="1" applyProtection="1">
      <alignment horizontal="center"/>
      <protection hidden="1"/>
    </xf>
    <xf numFmtId="4" fontId="0" fillId="37" borderId="47" xfId="0" applyNumberFormat="1" applyFill="1" applyBorder="1" applyAlignment="1" applyProtection="1">
      <alignment horizontal="center"/>
      <protection hidden="1"/>
    </xf>
    <xf numFmtId="0" fontId="0" fillId="34" borderId="57" xfId="0" applyNumberFormat="1" applyFill="1" applyBorder="1" applyAlignment="1" applyProtection="1">
      <alignment horizontal="center"/>
      <protection hidden="1"/>
    </xf>
    <xf numFmtId="3" fontId="0" fillId="37" borderId="43" xfId="0" applyNumberFormat="1" applyFill="1" applyBorder="1" applyAlignment="1" applyProtection="1">
      <alignment horizontal="center"/>
      <protection hidden="1"/>
    </xf>
    <xf numFmtId="3" fontId="0" fillId="37" borderId="44" xfId="0" applyNumberFormat="1" applyFill="1" applyBorder="1" applyAlignment="1" applyProtection="1">
      <alignment horizontal="center"/>
      <protection hidden="1"/>
    </xf>
    <xf numFmtId="3" fontId="0" fillId="37" borderId="45" xfId="0" applyNumberFormat="1" applyFill="1" applyBorder="1" applyAlignment="1" applyProtection="1">
      <alignment horizontal="center"/>
      <protection hidden="1"/>
    </xf>
    <xf numFmtId="3" fontId="0" fillId="34" borderId="53" xfId="0" applyNumberFormat="1" applyFill="1" applyBorder="1" applyAlignment="1" applyProtection="1">
      <alignment horizontal="center"/>
      <protection hidden="1"/>
    </xf>
    <xf numFmtId="0" fontId="0" fillId="37" borderId="57" xfId="0" applyNumberForma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0" fontId="0" fillId="37" borderId="52" xfId="0" applyFill="1" applyBorder="1" applyAlignment="1" applyProtection="1">
      <alignment vertical="center"/>
      <protection hidden="1"/>
    </xf>
    <xf numFmtId="0" fontId="0" fillId="37" borderId="6" xfId="0" applyNumberFormat="1" applyFill="1" applyBorder="1" applyAlignment="1" applyProtection="1">
      <alignment horizontal="center"/>
      <protection hidden="1"/>
    </xf>
    <xf numFmtId="0" fontId="23" fillId="37" borderId="0" xfId="0" applyFont="1" applyFill="1" applyProtection="1">
      <protection hidden="1"/>
    </xf>
    <xf numFmtId="1" fontId="0" fillId="34" borderId="44" xfId="0" applyNumberFormat="1" applyFill="1" applyBorder="1" applyAlignment="1" applyProtection="1">
      <alignment horizontal="center"/>
      <protection hidden="1"/>
    </xf>
    <xf numFmtId="0" fontId="0" fillId="34" borderId="49" xfId="0" applyFill="1" applyBorder="1" applyProtection="1">
      <protection hidden="1"/>
    </xf>
    <xf numFmtId="1" fontId="0" fillId="34" borderId="5" xfId="0" applyNumberFormat="1" applyFill="1" applyBorder="1" applyAlignment="1" applyProtection="1">
      <alignment horizontal="center"/>
      <protection hidden="1"/>
    </xf>
    <xf numFmtId="0" fontId="0" fillId="34" borderId="52" xfId="0" applyFill="1" applyBorder="1" applyProtection="1">
      <protection hidden="1"/>
    </xf>
    <xf numFmtId="0" fontId="1" fillId="0" borderId="0" xfId="0" applyFont="1" applyFill="1" applyProtection="1">
      <protection hidden="1"/>
    </xf>
    <xf numFmtId="0" fontId="1" fillId="34" borderId="0" xfId="0" applyFont="1" applyFill="1" applyAlignment="1" applyProtection="1">
      <alignment horizontal="center"/>
      <protection hidden="1"/>
    </xf>
    <xf numFmtId="0" fontId="1" fillId="34" borderId="0" xfId="0" applyFont="1" applyFill="1" applyBorder="1" applyAlignment="1" applyProtection="1">
      <alignment horizontal="center" vertical="center" wrapText="1"/>
      <protection hidden="1"/>
    </xf>
    <xf numFmtId="1" fontId="0" fillId="37" borderId="4" xfId="0" applyNumberFormat="1" applyFill="1" applyBorder="1" applyAlignment="1" applyProtection="1">
      <alignment horizontal="center"/>
      <protection hidden="1"/>
    </xf>
    <xf numFmtId="1" fontId="0" fillId="37" borderId="5" xfId="0" applyNumberFormat="1" applyFill="1" applyBorder="1" applyAlignment="1" applyProtection="1">
      <alignment horizontal="center"/>
      <protection hidden="1"/>
    </xf>
    <xf numFmtId="1" fontId="0" fillId="37" borderId="47" xfId="0" applyNumberFormat="1" applyFill="1" applyBorder="1" applyAlignment="1" applyProtection="1">
      <alignment horizontal="center"/>
      <protection hidden="1"/>
    </xf>
    <xf numFmtId="4" fontId="0" fillId="34" borderId="43" xfId="0" applyNumberFormat="1" applyFill="1" applyBorder="1" applyAlignment="1" applyProtection="1">
      <alignment horizontal="center"/>
      <protection hidden="1"/>
    </xf>
    <xf numFmtId="4" fontId="0" fillId="34" borderId="44" xfId="0" applyNumberFormat="1" applyFill="1" applyBorder="1" applyAlignment="1" applyProtection="1">
      <alignment horizontal="center"/>
      <protection hidden="1"/>
    </xf>
    <xf numFmtId="1" fontId="0" fillId="37" borderId="44" xfId="0" applyNumberFormat="1" applyFill="1" applyBorder="1" applyAlignment="1" applyProtection="1">
      <alignment horizontal="center"/>
      <protection hidden="1"/>
    </xf>
    <xf numFmtId="4" fontId="0" fillId="34" borderId="46" xfId="0" applyNumberFormat="1" applyFill="1" applyBorder="1" applyAlignment="1" applyProtection="1">
      <alignment horizontal="center"/>
      <protection hidden="1"/>
    </xf>
    <xf numFmtId="4" fontId="0" fillId="34" borderId="47" xfId="0" applyNumberFormat="1" applyFill="1" applyBorder="1" applyAlignment="1" applyProtection="1">
      <alignment horizontal="center"/>
      <protection hidden="1"/>
    </xf>
    <xf numFmtId="1" fontId="0" fillId="37" borderId="45" xfId="0" applyNumberFormat="1" applyFill="1" applyBorder="1" applyAlignment="1" applyProtection="1">
      <alignment horizontal="center"/>
      <protection hidden="1"/>
    </xf>
    <xf numFmtId="0" fontId="0" fillId="37" borderId="61" xfId="0" applyFill="1" applyBorder="1" applyAlignment="1" applyProtection="1">
      <alignment vertical="center"/>
      <protection hidden="1"/>
    </xf>
    <xf numFmtId="1" fontId="0" fillId="37" borderId="62" xfId="0" applyNumberFormat="1" applyFill="1" applyBorder="1" applyAlignment="1" applyProtection="1">
      <alignment horizontal="center"/>
      <protection hidden="1"/>
    </xf>
    <xf numFmtId="1" fontId="0" fillId="37" borderId="57" xfId="0" applyNumberFormat="1" applyFill="1" applyBorder="1" applyAlignment="1" applyProtection="1">
      <alignment horizontal="center"/>
      <protection hidden="1"/>
    </xf>
    <xf numFmtId="2" fontId="0" fillId="37" borderId="45" xfId="0" applyNumberFormat="1" applyFill="1" applyBorder="1" applyAlignment="1" applyProtection="1">
      <alignment horizontal="center"/>
      <protection hidden="1"/>
    </xf>
    <xf numFmtId="2" fontId="0" fillId="37" borderId="5" xfId="0" applyNumberFormat="1" applyFill="1" applyBorder="1" applyAlignment="1" applyProtection="1">
      <alignment horizontal="center"/>
      <protection hidden="1"/>
    </xf>
    <xf numFmtId="2" fontId="0" fillId="37" borderId="53" xfId="0" applyNumberFormat="1" applyFill="1" applyBorder="1" applyAlignment="1" applyProtection="1">
      <alignment horizontal="center"/>
      <protection hidden="1"/>
    </xf>
    <xf numFmtId="2" fontId="0" fillId="37" borderId="6" xfId="0" applyNumberFormat="1" applyFill="1" applyBorder="1" applyAlignment="1" applyProtection="1">
      <alignment horizontal="center"/>
      <protection hidden="1"/>
    </xf>
    <xf numFmtId="4" fontId="0" fillId="37" borderId="6" xfId="0" applyNumberFormat="1" applyFill="1" applyBorder="1" applyAlignment="1" applyProtection="1">
      <alignment horizontal="center"/>
      <protection hidden="1"/>
    </xf>
    <xf numFmtId="0" fontId="0" fillId="0" borderId="57" xfId="0" applyBorder="1" applyAlignment="1">
      <alignment horizontal="center"/>
    </xf>
    <xf numFmtId="0" fontId="0" fillId="0" borderId="57" xfId="0" applyBorder="1" applyAlignment="1"/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27" fillId="0" borderId="0" xfId="0" applyFont="1"/>
    <xf numFmtId="1" fontId="1" fillId="0" borderId="1" xfId="0" applyNumberFormat="1" applyFon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55" xfId="0" applyNumberFormat="1" applyFill="1" applyBorder="1" applyAlignment="1">
      <alignment horizontal="center"/>
    </xf>
    <xf numFmtId="0" fontId="1" fillId="0" borderId="39" xfId="0" applyFont="1" applyFill="1" applyBorder="1" applyAlignment="1">
      <alignment vertical="center" wrapText="1"/>
    </xf>
    <xf numFmtId="1" fontId="0" fillId="0" borderId="5" xfId="0" applyNumberForma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7" xfId="0" applyBorder="1" applyAlignment="1">
      <alignment horizontal="left"/>
    </xf>
    <xf numFmtId="0" fontId="0" fillId="0" borderId="57" xfId="0" applyBorder="1"/>
    <xf numFmtId="0" fontId="0" fillId="0" borderId="5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 vertical="distributed" wrapText="1"/>
    </xf>
    <xf numFmtId="0" fontId="1" fillId="0" borderId="37" xfId="0" applyFont="1" applyFill="1" applyBorder="1" applyAlignment="1">
      <alignment horizontal="center" vertical="distributed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distributed" wrapText="1"/>
    </xf>
    <xf numFmtId="1" fontId="4" fillId="0" borderId="4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65" fontId="4" fillId="0" borderId="41" xfId="0" applyNumberFormat="1" applyFont="1" applyFill="1" applyBorder="1" applyAlignment="1">
      <alignment horizontal="center" vertical="distributed" wrapText="1"/>
    </xf>
    <xf numFmtId="1" fontId="4" fillId="0" borderId="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65" fontId="4" fillId="0" borderId="42" xfId="0" applyNumberFormat="1" applyFont="1" applyFill="1" applyBorder="1" applyAlignment="1">
      <alignment horizontal="center" vertical="distributed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2" fontId="1" fillId="0" borderId="38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65" fontId="1" fillId="0" borderId="38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1" fontId="0" fillId="0" borderId="57" xfId="0" applyNumberForma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1" fontId="1" fillId="0" borderId="9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1" fontId="0" fillId="0" borderId="63" xfId="0" applyNumberFormat="1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2" fontId="0" fillId="0" borderId="59" xfId="0" applyNumberFormat="1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1" fontId="0" fillId="0" borderId="58" xfId="0" applyNumberFormat="1" applyFill="1" applyBorder="1" applyAlignment="1">
      <alignment horizontal="center"/>
    </xf>
    <xf numFmtId="1" fontId="0" fillId="0" borderId="59" xfId="0" applyNumberFormat="1" applyFill="1" applyBorder="1" applyAlignment="1">
      <alignment horizontal="center"/>
    </xf>
    <xf numFmtId="2" fontId="0" fillId="0" borderId="58" xfId="0" applyNumberFormat="1" applyFill="1" applyBorder="1" applyAlignment="1">
      <alignment horizontal="center"/>
    </xf>
    <xf numFmtId="2" fontId="0" fillId="0" borderId="55" xfId="0" applyNumberForma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1" fontId="0" fillId="0" borderId="64" xfId="0" applyNumberFormat="1" applyFill="1" applyBorder="1" applyAlignment="1">
      <alignment horizontal="center"/>
    </xf>
    <xf numFmtId="0" fontId="27" fillId="0" borderId="0" xfId="0" applyFont="1" applyFill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1" fontId="4" fillId="0" borderId="11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3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1" fontId="4" fillId="0" borderId="1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0" fontId="0" fillId="0" borderId="0" xfId="0" applyFill="1" applyBorder="1"/>
    <xf numFmtId="165" fontId="0" fillId="0" borderId="40" xfId="0" applyNumberFormat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0" fontId="0" fillId="34" borderId="22" xfId="0" applyFill="1" applyBorder="1" applyAlignment="1" applyProtection="1">
      <alignment vertical="center"/>
      <protection hidden="1"/>
    </xf>
    <xf numFmtId="0" fontId="0" fillId="34" borderId="26" xfId="0" applyFill="1" applyBorder="1" applyAlignment="1" applyProtection="1">
      <alignment vertical="center"/>
      <protection hidden="1"/>
    </xf>
    <xf numFmtId="164" fontId="0" fillId="34" borderId="22" xfId="0" applyNumberFormat="1" applyFill="1" applyBorder="1" applyAlignment="1" applyProtection="1">
      <alignment horizontal="center"/>
      <protection hidden="1"/>
    </xf>
    <xf numFmtId="165" fontId="0" fillId="34" borderId="22" xfId="0" applyNumberFormat="1" applyFill="1" applyBorder="1" applyAlignment="1" applyProtection="1">
      <alignment horizontal="center"/>
      <protection hidden="1"/>
    </xf>
    <xf numFmtId="0" fontId="0" fillId="34" borderId="22" xfId="0" applyNumberFormat="1" applyFill="1" applyBorder="1" applyAlignment="1" applyProtection="1">
      <alignment horizontal="center"/>
      <protection hidden="1"/>
    </xf>
    <xf numFmtId="0" fontId="0" fillId="34" borderId="61" xfId="0" applyFill="1" applyBorder="1" applyAlignment="1" applyProtection="1">
      <alignment vertical="center"/>
      <protection hidden="1"/>
    </xf>
    <xf numFmtId="0" fontId="0" fillId="34" borderId="62" xfId="0" applyFill="1" applyBorder="1" applyAlignment="1" applyProtection="1">
      <alignment horizontal="center"/>
      <protection hidden="1"/>
    </xf>
    <xf numFmtId="3" fontId="0" fillId="34" borderId="57" xfId="0" applyNumberFormat="1" applyFill="1" applyBorder="1" applyAlignment="1" applyProtection="1">
      <alignment horizontal="center"/>
      <protection hidden="1"/>
    </xf>
    <xf numFmtId="1" fontId="0" fillId="34" borderId="57" xfId="0" applyNumberFormat="1" applyFill="1" applyBorder="1" applyAlignment="1" applyProtection="1">
      <alignment horizontal="center"/>
      <protection hidden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4" fillId="0" borderId="60" xfId="0" applyNumberFormat="1" applyFont="1" applyBorder="1" applyAlignment="1">
      <alignment horizontal="center"/>
    </xf>
    <xf numFmtId="165" fontId="4" fillId="0" borderId="41" xfId="0" applyNumberFormat="1" applyFont="1" applyBorder="1" applyAlignment="1">
      <alignment horizontal="center"/>
    </xf>
    <xf numFmtId="165" fontId="4" fillId="0" borderId="42" xfId="0" applyNumberFormat="1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4" fontId="0" fillId="35" borderId="23" xfId="0" applyNumberFormat="1" applyFill="1" applyBorder="1" applyAlignment="1" applyProtection="1">
      <alignment horizontal="center"/>
      <protection hidden="1"/>
    </xf>
    <xf numFmtId="0" fontId="0" fillId="35" borderId="23" xfId="0" applyNumberFormat="1" applyFill="1" applyBorder="1" applyAlignment="1" applyProtection="1">
      <alignment horizontal="center"/>
      <protection hidden="1"/>
    </xf>
    <xf numFmtId="0" fontId="0" fillId="35" borderId="6" xfId="0" applyNumberFormat="1" applyFill="1" applyBorder="1" applyAlignment="1" applyProtection="1">
      <alignment horizontal="center"/>
      <protection hidden="1"/>
    </xf>
    <xf numFmtId="0" fontId="0" fillId="35" borderId="52" xfId="0" applyFill="1" applyBorder="1" applyAlignment="1" applyProtection="1">
      <alignment vertical="center"/>
      <protection hidden="1"/>
    </xf>
    <xf numFmtId="164" fontId="0" fillId="35" borderId="43" xfId="0" applyNumberFormat="1" applyFill="1" applyBorder="1" applyAlignment="1" applyProtection="1">
      <alignment horizontal="center"/>
      <protection hidden="1"/>
    </xf>
    <xf numFmtId="164" fontId="0" fillId="35" borderId="44" xfId="0" applyNumberFormat="1" applyFill="1" applyBorder="1" applyAlignment="1" applyProtection="1">
      <alignment horizontal="center"/>
      <protection hidden="1"/>
    </xf>
    <xf numFmtId="164" fontId="0" fillId="35" borderId="45" xfId="0" applyNumberFormat="1" applyFill="1" applyBorder="1" applyAlignment="1" applyProtection="1">
      <alignment horizontal="center"/>
      <protection hidden="1"/>
    </xf>
    <xf numFmtId="164" fontId="0" fillId="35" borderId="5" xfId="0" applyNumberFormat="1" applyFill="1" applyBorder="1" applyAlignment="1" applyProtection="1">
      <alignment horizontal="center"/>
      <protection hidden="1"/>
    </xf>
    <xf numFmtId="164" fontId="0" fillId="35" borderId="53" xfId="0" applyNumberFormat="1" applyFill="1" applyBorder="1" applyAlignment="1" applyProtection="1">
      <alignment horizontal="center"/>
      <protection hidden="1"/>
    </xf>
    <xf numFmtId="164" fontId="0" fillId="35" borderId="6" xfId="0" applyNumberFormat="1" applyFill="1" applyBorder="1" applyAlignment="1" applyProtection="1">
      <alignment horizontal="center"/>
      <protection hidden="1"/>
    </xf>
    <xf numFmtId="164" fontId="0" fillId="36" borderId="43" xfId="0" applyNumberFormat="1" applyFill="1" applyBorder="1" applyAlignment="1" applyProtection="1">
      <alignment horizontal="center"/>
      <protection hidden="1"/>
    </xf>
    <xf numFmtId="164" fontId="0" fillId="36" borderId="44" xfId="0" applyNumberFormat="1" applyFill="1" applyBorder="1" applyAlignment="1" applyProtection="1">
      <alignment horizontal="center"/>
      <protection hidden="1"/>
    </xf>
    <xf numFmtId="164" fontId="0" fillId="36" borderId="45" xfId="0" applyNumberFormat="1" applyFill="1" applyBorder="1" applyAlignment="1" applyProtection="1">
      <alignment horizontal="center"/>
      <protection hidden="1"/>
    </xf>
    <xf numFmtId="164" fontId="0" fillId="36" borderId="5" xfId="0" applyNumberFormat="1" applyFill="1" applyBorder="1" applyAlignment="1" applyProtection="1">
      <alignment horizontal="center"/>
      <protection hidden="1"/>
    </xf>
    <xf numFmtId="164" fontId="0" fillId="36" borderId="53" xfId="0" applyNumberFormat="1" applyFill="1" applyBorder="1" applyAlignment="1" applyProtection="1">
      <alignment horizontal="center"/>
      <protection hidden="1"/>
    </xf>
    <xf numFmtId="164" fontId="0" fillId="36" borderId="6" xfId="0" applyNumberFormat="1" applyFill="1" applyBorder="1" applyAlignment="1" applyProtection="1">
      <alignment horizontal="center"/>
      <protection hidden="1"/>
    </xf>
    <xf numFmtId="164" fontId="0" fillId="37" borderId="5" xfId="0" applyNumberFormat="1" applyFill="1" applyBorder="1" applyAlignment="1" applyProtection="1">
      <alignment horizontal="center"/>
      <protection hidden="1"/>
    </xf>
    <xf numFmtId="164" fontId="0" fillId="37" borderId="6" xfId="0" applyNumberFormat="1" applyFill="1" applyBorder="1" applyAlignment="1" applyProtection="1">
      <alignment horizontal="center"/>
      <protection hidden="1"/>
    </xf>
    <xf numFmtId="3" fontId="0" fillId="37" borderId="62" xfId="0" applyNumberFormat="1" applyFill="1" applyBorder="1" applyAlignment="1" applyProtection="1">
      <alignment horizontal="center"/>
      <protection hidden="1"/>
    </xf>
    <xf numFmtId="3" fontId="0" fillId="37" borderId="57" xfId="0" applyNumberFormat="1" applyFill="1" applyBorder="1" applyAlignment="1" applyProtection="1">
      <alignment horizontal="center"/>
      <protection hidden="1"/>
    </xf>
    <xf numFmtId="0" fontId="0" fillId="35" borderId="61" xfId="0" applyFill="1" applyBorder="1" applyAlignment="1" applyProtection="1">
      <alignment vertical="center"/>
      <protection hidden="1"/>
    </xf>
    <xf numFmtId="3" fontId="0" fillId="35" borderId="62" xfId="0" applyNumberFormat="1" applyFill="1" applyBorder="1" applyAlignment="1" applyProtection="1">
      <alignment horizontal="center"/>
      <protection hidden="1"/>
    </xf>
    <xf numFmtId="3" fontId="0" fillId="35" borderId="57" xfId="0" applyNumberFormat="1" applyFill="1" applyBorder="1" applyAlignment="1" applyProtection="1">
      <alignment horizontal="center"/>
      <protection hidden="1"/>
    </xf>
    <xf numFmtId="2" fontId="1" fillId="0" borderId="18" xfId="0" applyNumberFormat="1" applyFont="1" applyBorder="1" applyAlignment="1">
      <alignment horizontal="center"/>
    </xf>
    <xf numFmtId="164" fontId="0" fillId="34" borderId="5" xfId="0" applyNumberFormat="1" applyFill="1" applyBorder="1" applyAlignment="1" applyProtection="1">
      <alignment horizontal="center"/>
      <protection hidden="1"/>
    </xf>
    <xf numFmtId="164" fontId="0" fillId="34" borderId="6" xfId="0" applyNumberFormat="1" applyFill="1" applyBorder="1" applyAlignment="1" applyProtection="1">
      <alignment horizontal="center"/>
      <protection hidden="1"/>
    </xf>
    <xf numFmtId="0" fontId="0" fillId="37" borderId="56" xfId="0" applyFill="1" applyBorder="1" applyAlignment="1" applyProtection="1">
      <alignment vertical="center"/>
      <protection hidden="1"/>
    </xf>
    <xf numFmtId="164" fontId="0" fillId="37" borderId="55" xfId="0" applyNumberFormat="1" applyFill="1" applyBorder="1" applyAlignment="1" applyProtection="1">
      <alignment horizontal="center"/>
      <protection hidden="1"/>
    </xf>
    <xf numFmtId="0" fontId="0" fillId="37" borderId="55" xfId="0" applyNumberFormat="1" applyFill="1" applyBorder="1" applyAlignment="1" applyProtection="1">
      <alignment horizontal="center"/>
      <protection hidden="1"/>
    </xf>
    <xf numFmtId="0" fontId="0" fillId="37" borderId="22" xfId="0" applyFill="1" applyBorder="1" applyAlignment="1" applyProtection="1">
      <alignment vertical="center"/>
      <protection hidden="1"/>
    </xf>
    <xf numFmtId="0" fontId="0" fillId="37" borderId="26" xfId="0" applyFill="1" applyBorder="1" applyAlignment="1" applyProtection="1">
      <alignment vertical="center"/>
      <protection hidden="1"/>
    </xf>
    <xf numFmtId="3" fontId="0" fillId="37" borderId="22" xfId="0" applyNumberFormat="1" applyFill="1" applyBorder="1" applyAlignment="1" applyProtection="1">
      <alignment horizontal="center"/>
      <protection hidden="1"/>
    </xf>
    <xf numFmtId="164" fontId="0" fillId="37" borderId="22" xfId="0" applyNumberFormat="1" applyFill="1" applyBorder="1" applyAlignment="1" applyProtection="1">
      <alignment horizontal="center"/>
      <protection hidden="1"/>
    </xf>
    <xf numFmtId="0" fontId="0" fillId="37" borderId="22" xfId="0" applyNumberFormat="1" applyFill="1" applyBorder="1" applyAlignment="1" applyProtection="1">
      <alignment horizontal="center"/>
      <protection hidden="1"/>
    </xf>
    <xf numFmtId="0" fontId="0" fillId="34" borderId="56" xfId="0" applyFill="1" applyBorder="1" applyAlignment="1" applyProtection="1">
      <alignment vertical="center"/>
      <protection hidden="1"/>
    </xf>
    <xf numFmtId="164" fontId="0" fillId="34" borderId="55" xfId="0" applyNumberFormat="1" applyFill="1" applyBorder="1" applyAlignment="1" applyProtection="1">
      <alignment horizontal="center"/>
      <protection hidden="1"/>
    </xf>
    <xf numFmtId="0" fontId="0" fillId="34" borderId="55" xfId="0" applyNumberFormat="1" applyFill="1" applyBorder="1" applyAlignment="1" applyProtection="1">
      <alignment horizontal="center"/>
      <protection hidden="1"/>
    </xf>
    <xf numFmtId="3" fontId="0" fillId="34" borderId="65" xfId="0" applyNumberFormat="1" applyFill="1" applyBorder="1" applyAlignment="1" applyProtection="1">
      <alignment horizontal="center"/>
      <protection hidden="1"/>
    </xf>
    <xf numFmtId="3" fontId="0" fillId="34" borderId="22" xfId="0" applyNumberFormat="1" applyFill="1" applyBorder="1" applyAlignment="1" applyProtection="1">
      <alignment horizontal="center"/>
      <protection hidden="1"/>
    </xf>
    <xf numFmtId="0" fontId="10" fillId="2" borderId="0" xfId="7" applyAlignment="1" applyProtection="1">
      <alignment horizontal="left"/>
      <protection hidden="1"/>
    </xf>
    <xf numFmtId="0" fontId="11" fillId="3" borderId="0" xfId="8" applyAlignment="1" applyProtection="1">
      <alignment horizontal="left"/>
      <protection hidden="1"/>
    </xf>
    <xf numFmtId="0" fontId="0" fillId="36" borderId="61" xfId="0" applyFill="1" applyBorder="1" applyAlignment="1" applyProtection="1">
      <alignment vertical="center"/>
      <protection hidden="1"/>
    </xf>
    <xf numFmtId="3" fontId="0" fillId="36" borderId="62" xfId="0" applyNumberFormat="1" applyFill="1" applyBorder="1" applyAlignment="1" applyProtection="1">
      <alignment horizontal="center"/>
      <protection hidden="1"/>
    </xf>
    <xf numFmtId="3" fontId="0" fillId="36" borderId="57" xfId="0" applyNumberFormat="1" applyFill="1" applyBorder="1" applyAlignment="1" applyProtection="1">
      <alignment horizontal="center"/>
      <protection hidden="1"/>
    </xf>
    <xf numFmtId="3" fontId="0" fillId="34" borderId="62" xfId="0" applyNumberFormat="1" applyFill="1" applyBorder="1" applyAlignment="1" applyProtection="1">
      <alignment horizontal="center"/>
      <protection hidden="1"/>
    </xf>
    <xf numFmtId="0" fontId="0" fillId="34" borderId="56" xfId="0" applyFill="1" applyBorder="1" applyProtection="1">
      <protection hidden="1"/>
    </xf>
    <xf numFmtId="1" fontId="0" fillId="34" borderId="66" xfId="0" applyNumberFormat="1" applyFill="1" applyBorder="1" applyAlignment="1" applyProtection="1">
      <alignment horizontal="center"/>
      <protection hidden="1"/>
    </xf>
    <xf numFmtId="1" fontId="0" fillId="34" borderId="55" xfId="0" applyNumberFormat="1" applyFill="1" applyBorder="1" applyAlignment="1" applyProtection="1">
      <alignment horizontal="center"/>
      <protection hidden="1"/>
    </xf>
    <xf numFmtId="1" fontId="0" fillId="37" borderId="22" xfId="0" applyNumberFormat="1" applyFill="1" applyBorder="1" applyAlignment="1" applyProtection="1">
      <alignment horizontal="center"/>
      <protection hidden="1"/>
    </xf>
    <xf numFmtId="2" fontId="0" fillId="37" borderId="66" xfId="0" applyNumberFormat="1" applyFill="1" applyBorder="1" applyAlignment="1" applyProtection="1">
      <alignment horizontal="center"/>
      <protection hidden="1"/>
    </xf>
    <xf numFmtId="2" fontId="0" fillId="37" borderId="55" xfId="0" applyNumberFormat="1" applyFill="1" applyBorder="1" applyAlignment="1" applyProtection="1">
      <alignment horizontal="center"/>
      <protection hidden="1"/>
    </xf>
    <xf numFmtId="4" fontId="0" fillId="37" borderId="55" xfId="0" applyNumberFormat="1" applyFill="1" applyBorder="1" applyAlignment="1" applyProtection="1">
      <alignment horizontal="center"/>
      <protection hidden="1"/>
    </xf>
    <xf numFmtId="1" fontId="0" fillId="37" borderId="43" xfId="0" applyNumberFormat="1" applyFill="1" applyBorder="1" applyAlignment="1" applyProtection="1">
      <alignment horizontal="center"/>
      <protection hidden="1"/>
    </xf>
    <xf numFmtId="0" fontId="0" fillId="37" borderId="23" xfId="0" applyNumberFormat="1" applyFill="1" applyBorder="1" applyAlignment="1" applyProtection="1">
      <alignment horizontal="center"/>
      <protection hidden="1"/>
    </xf>
    <xf numFmtId="3" fontId="0" fillId="35" borderId="65" xfId="0" applyNumberFormat="1" applyFill="1" applyBorder="1" applyAlignment="1" applyProtection="1">
      <alignment horizontal="center"/>
      <protection hidden="1"/>
    </xf>
    <xf numFmtId="0" fontId="0" fillId="35" borderId="56" xfId="0" applyFill="1" applyBorder="1" applyAlignment="1" applyProtection="1">
      <alignment vertical="center"/>
      <protection hidden="1"/>
    </xf>
    <xf numFmtId="164" fontId="0" fillId="35" borderId="55" xfId="0" applyNumberFormat="1" applyFill="1" applyBorder="1" applyAlignment="1" applyProtection="1">
      <alignment horizontal="center"/>
      <protection hidden="1"/>
    </xf>
    <xf numFmtId="0" fontId="0" fillId="35" borderId="55" xfId="0" applyNumberFormat="1" applyFill="1" applyBorder="1" applyAlignment="1" applyProtection="1">
      <alignment horizontal="center"/>
      <protection hidden="1"/>
    </xf>
    <xf numFmtId="3" fontId="0" fillId="35" borderId="0" xfId="0" applyNumberFormat="1" applyFill="1" applyBorder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11" fillId="3" borderId="0" xfId="8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8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0" fontId="1" fillId="0" borderId="8" xfId="0" applyFont="1" applyFill="1" applyBorder="1" applyAlignment="1">
      <alignment vertical="center" wrapText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23" fillId="0" borderId="0" xfId="0" applyFont="1" applyFill="1" applyAlignment="1" applyProtection="1">
      <alignment horizontal="left" vertical="center" wrapText="1"/>
      <protection hidden="1"/>
    </xf>
    <xf numFmtId="0" fontId="0" fillId="0" borderId="0" xfId="0" applyFill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34" borderId="23" xfId="0" applyFill="1" applyBorder="1" applyAlignment="1" applyProtection="1">
      <alignment horizontal="center" vertical="center" wrapText="1"/>
      <protection hidden="1"/>
    </xf>
    <xf numFmtId="0" fontId="0" fillId="34" borderId="0" xfId="0" applyFill="1" applyBorder="1" applyAlignment="1" applyProtection="1">
      <alignment horizontal="center" vertical="center" wrapText="1"/>
      <protection hidden="1"/>
    </xf>
    <xf numFmtId="0" fontId="0" fillId="34" borderId="3" xfId="0" applyFill="1" applyBorder="1" applyAlignment="1" applyProtection="1">
      <alignment horizontal="center" vertical="center" wrapText="1"/>
      <protection hidden="1"/>
    </xf>
    <xf numFmtId="0" fontId="22" fillId="35" borderId="0" xfId="0" applyFont="1" applyFill="1" applyAlignment="1" applyProtection="1">
      <alignment horizontal="center"/>
      <protection hidden="1"/>
    </xf>
    <xf numFmtId="0" fontId="22" fillId="34" borderId="3" xfId="0" applyFont="1" applyFill="1" applyBorder="1" applyAlignment="1" applyProtection="1">
      <alignment horizontal="center"/>
      <protection hidden="1"/>
    </xf>
    <xf numFmtId="0" fontId="0" fillId="34" borderId="2" xfId="0" applyFill="1" applyBorder="1" applyAlignment="1" applyProtection="1">
      <alignment horizontal="center" vertical="center"/>
      <protection hidden="1"/>
    </xf>
    <xf numFmtId="0" fontId="0" fillId="34" borderId="0" xfId="0" applyFill="1" applyBorder="1" applyAlignment="1" applyProtection="1">
      <alignment horizontal="center" vertical="center"/>
      <protection hidden="1"/>
    </xf>
    <xf numFmtId="0" fontId="0" fillId="34" borderId="21" xfId="0" applyFill="1" applyBorder="1" applyAlignment="1" applyProtection="1">
      <alignment horizontal="center" vertical="center"/>
      <protection hidden="1"/>
    </xf>
    <xf numFmtId="0" fontId="0" fillId="34" borderId="23" xfId="0" applyFill="1" applyBorder="1" applyAlignment="1" applyProtection="1">
      <alignment horizontal="center" vertical="center"/>
      <protection hidden="1"/>
    </xf>
    <xf numFmtId="0" fontId="1" fillId="35" borderId="1" xfId="0" applyFont="1" applyFill="1" applyBorder="1" applyAlignment="1" applyProtection="1">
      <alignment horizontal="center" vertical="center"/>
      <protection hidden="1"/>
    </xf>
    <xf numFmtId="0" fontId="1" fillId="35" borderId="25" xfId="0" applyFont="1" applyFill="1" applyBorder="1" applyAlignment="1" applyProtection="1">
      <alignment horizontal="center" vertical="center"/>
      <protection hidden="1"/>
    </xf>
    <xf numFmtId="0" fontId="0" fillId="35" borderId="2" xfId="0" applyFill="1" applyBorder="1" applyAlignment="1" applyProtection="1">
      <alignment horizontal="center" vertical="center"/>
      <protection hidden="1"/>
    </xf>
    <xf numFmtId="0" fontId="0" fillId="35" borderId="0" xfId="0" applyFill="1" applyBorder="1" applyAlignment="1" applyProtection="1">
      <alignment horizontal="center" vertical="center"/>
      <protection hidden="1"/>
    </xf>
    <xf numFmtId="0" fontId="0" fillId="35" borderId="21" xfId="0" applyFill="1" applyBorder="1" applyAlignment="1" applyProtection="1">
      <alignment horizontal="center" vertical="center"/>
      <protection hidden="1"/>
    </xf>
    <xf numFmtId="0" fontId="0" fillId="35" borderId="23" xfId="0" applyFill="1" applyBorder="1" applyAlignment="1" applyProtection="1">
      <alignment horizontal="center" vertical="center"/>
      <protection hidden="1"/>
    </xf>
    <xf numFmtId="0" fontId="22" fillId="36" borderId="3" xfId="0" applyFont="1" applyFill="1" applyBorder="1" applyAlignment="1" applyProtection="1">
      <alignment horizontal="center"/>
      <protection hidden="1"/>
    </xf>
    <xf numFmtId="0" fontId="1" fillId="36" borderId="1" xfId="0" applyFont="1" applyFill="1" applyBorder="1" applyAlignment="1" applyProtection="1">
      <alignment horizontal="center" vertical="center"/>
      <protection hidden="1"/>
    </xf>
    <xf numFmtId="0" fontId="1" fillId="36" borderId="25" xfId="0" applyFont="1" applyFill="1" applyBorder="1" applyAlignment="1" applyProtection="1">
      <alignment horizontal="center" vertical="center"/>
      <protection hidden="1"/>
    </xf>
    <xf numFmtId="0" fontId="0" fillId="36" borderId="2" xfId="0" applyFill="1" applyBorder="1" applyAlignment="1" applyProtection="1">
      <alignment horizontal="center" vertical="center"/>
      <protection hidden="1"/>
    </xf>
    <xf numFmtId="0" fontId="0" fillId="36" borderId="0" xfId="0" applyFill="1" applyBorder="1" applyAlignment="1" applyProtection="1">
      <alignment horizontal="center" vertical="center"/>
      <protection hidden="1"/>
    </xf>
    <xf numFmtId="0" fontId="0" fillId="36" borderId="21" xfId="0" applyFill="1" applyBorder="1" applyAlignment="1" applyProtection="1">
      <alignment horizontal="center" vertical="center"/>
      <protection hidden="1"/>
    </xf>
    <xf numFmtId="0" fontId="0" fillId="36" borderId="23" xfId="0" applyFill="1" applyBorder="1" applyAlignment="1" applyProtection="1">
      <alignment horizontal="center" vertical="center"/>
      <protection hidden="1"/>
    </xf>
    <xf numFmtId="0" fontId="10" fillId="2" borderId="0" xfId="7" applyAlignment="1" applyProtection="1">
      <alignment horizontal="left"/>
      <protection hidden="1"/>
    </xf>
    <xf numFmtId="0" fontId="0" fillId="36" borderId="23" xfId="0" applyFill="1" applyBorder="1" applyAlignment="1" applyProtection="1">
      <alignment horizontal="center" vertical="center" wrapText="1"/>
      <protection hidden="1"/>
    </xf>
    <xf numFmtId="0" fontId="0" fillId="36" borderId="0" xfId="0" applyFill="1" applyBorder="1" applyAlignment="1" applyProtection="1">
      <alignment horizontal="center" vertical="center" wrapText="1"/>
      <protection hidden="1"/>
    </xf>
    <xf numFmtId="0" fontId="0" fillId="36" borderId="3" xfId="0" applyFill="1" applyBorder="1" applyAlignment="1" applyProtection="1">
      <alignment horizontal="center" vertical="center" wrapText="1"/>
      <protection hidden="1"/>
    </xf>
    <xf numFmtId="0" fontId="0" fillId="35" borderId="24" xfId="0" applyFill="1" applyBorder="1" applyAlignment="1" applyProtection="1">
      <alignment horizontal="left" vertical="center"/>
      <protection hidden="1"/>
    </xf>
    <xf numFmtId="0" fontId="0" fillId="35" borderId="27" xfId="0" applyFill="1" applyBorder="1" applyAlignment="1" applyProtection="1">
      <alignment horizontal="left" vertical="center"/>
      <protection hidden="1"/>
    </xf>
    <xf numFmtId="0" fontId="0" fillId="35" borderId="23" xfId="0" applyFill="1" applyBorder="1" applyAlignment="1" applyProtection="1">
      <alignment horizontal="center" vertical="center" wrapText="1"/>
      <protection hidden="1"/>
    </xf>
    <xf numFmtId="0" fontId="0" fillId="35" borderId="0" xfId="0" applyFill="1" applyBorder="1" applyAlignment="1" applyProtection="1">
      <alignment horizontal="center" vertical="center" wrapText="1"/>
      <protection hidden="1"/>
    </xf>
    <xf numFmtId="0" fontId="0" fillId="35" borderId="21" xfId="0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2" fillId="36" borderId="0" xfId="0" applyFont="1" applyFill="1" applyAlignment="1" applyProtection="1">
      <alignment horizontal="center"/>
      <protection hidden="1"/>
    </xf>
    <xf numFmtId="0" fontId="0" fillId="35" borderId="23" xfId="0" applyFill="1" applyBorder="1" applyAlignment="1" applyProtection="1">
      <alignment horizontal="left" vertical="center"/>
      <protection hidden="1"/>
    </xf>
    <xf numFmtId="0" fontId="0" fillId="35" borderId="54" xfId="0" applyFill="1" applyBorder="1" applyAlignment="1" applyProtection="1">
      <alignment horizontal="left" vertical="center"/>
      <protection hidden="1"/>
    </xf>
    <xf numFmtId="0" fontId="11" fillId="3" borderId="0" xfId="8" applyAlignment="1" applyProtection="1">
      <alignment horizontal="left"/>
      <protection hidden="1"/>
    </xf>
    <xf numFmtId="0" fontId="1" fillId="34" borderId="0" xfId="0" applyFont="1" applyFill="1" applyAlignment="1" applyProtection="1">
      <alignment horizontal="right"/>
      <protection hidden="1"/>
    </xf>
    <xf numFmtId="0" fontId="0" fillId="35" borderId="3" xfId="0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Border="1" applyAlignment="1">
      <alignment horizontal="center" vertical="center" wrapText="1"/>
    </xf>
    <xf numFmtId="0" fontId="1" fillId="34" borderId="1" xfId="0" applyFont="1" applyFill="1" applyBorder="1" applyAlignment="1" applyProtection="1">
      <alignment horizontal="center" vertical="center"/>
      <protection hidden="1"/>
    </xf>
    <xf numFmtId="0" fontId="1" fillId="34" borderId="25" xfId="0" applyFont="1" applyFill="1" applyBorder="1" applyAlignment="1" applyProtection="1">
      <alignment horizontal="center" vertical="center"/>
      <protection hidden="1"/>
    </xf>
    <xf numFmtId="0" fontId="0" fillId="37" borderId="0" xfId="0" applyFill="1" applyBorder="1" applyAlignment="1" applyProtection="1">
      <alignment horizontal="center" vertical="center" wrapText="1"/>
      <protection hidden="1"/>
    </xf>
    <xf numFmtId="0" fontId="0" fillId="37" borderId="3" xfId="0" applyFill="1" applyBorder="1" applyAlignment="1" applyProtection="1">
      <alignment horizontal="center" vertical="center" wrapText="1"/>
      <protection hidden="1"/>
    </xf>
    <xf numFmtId="0" fontId="22" fillId="35" borderId="3" xfId="0" applyFont="1" applyFill="1" applyBorder="1" applyAlignment="1" applyProtection="1">
      <alignment horizontal="center"/>
      <protection hidden="1"/>
    </xf>
    <xf numFmtId="0" fontId="22" fillId="37" borderId="3" xfId="0" applyFont="1" applyFill="1" applyBorder="1" applyAlignment="1" applyProtection="1">
      <alignment horizontal="center"/>
      <protection hidden="1"/>
    </xf>
    <xf numFmtId="0" fontId="1" fillId="37" borderId="1" xfId="0" applyFont="1" applyFill="1" applyBorder="1" applyAlignment="1" applyProtection="1">
      <alignment horizontal="center" vertical="center"/>
      <protection hidden="1"/>
    </xf>
    <xf numFmtId="0" fontId="1" fillId="37" borderId="25" xfId="0" applyFont="1" applyFill="1" applyBorder="1" applyAlignment="1" applyProtection="1">
      <alignment horizontal="center" vertical="center"/>
      <protection hidden="1"/>
    </xf>
    <xf numFmtId="0" fontId="0" fillId="37" borderId="2" xfId="0" applyFill="1" applyBorder="1" applyAlignment="1" applyProtection="1">
      <alignment horizontal="center" vertical="center"/>
      <protection hidden="1"/>
    </xf>
    <xf numFmtId="0" fontId="0" fillId="37" borderId="0" xfId="0" applyFill="1" applyBorder="1" applyAlignment="1" applyProtection="1">
      <alignment horizontal="center" vertical="center"/>
      <protection hidden="1"/>
    </xf>
    <xf numFmtId="0" fontId="0" fillId="37" borderId="21" xfId="0" applyFill="1" applyBorder="1" applyAlignment="1" applyProtection="1">
      <alignment horizontal="center" vertical="center"/>
      <protection hidden="1"/>
    </xf>
    <xf numFmtId="0" fontId="0" fillId="37" borderId="2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0" fillId="34" borderId="55" xfId="0" applyFill="1" applyBorder="1" applyAlignment="1" applyProtection="1">
      <alignment horizontal="center" vertical="center" wrapText="1"/>
      <protection hidden="1"/>
    </xf>
    <xf numFmtId="0" fontId="0" fillId="34" borderId="5" xfId="0" applyFill="1" applyBorder="1" applyAlignment="1" applyProtection="1">
      <alignment horizontal="center" vertical="center" wrapText="1"/>
      <protection hidden="1"/>
    </xf>
    <xf numFmtId="0" fontId="0" fillId="34" borderId="6" xfId="0" applyFill="1" applyBorder="1" applyAlignment="1" applyProtection="1">
      <alignment horizontal="center" vertical="center" wrapText="1"/>
      <protection hidden="1"/>
    </xf>
    <xf numFmtId="0" fontId="22" fillId="34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22" fillId="37" borderId="0" xfId="0" applyFont="1" applyFill="1" applyAlignment="1" applyProtection="1">
      <alignment horizontal="center"/>
      <protection hidden="1"/>
    </xf>
    <xf numFmtId="0" fontId="0" fillId="34" borderId="3" xfId="0" applyFill="1" applyBorder="1" applyAlignment="1" applyProtection="1">
      <alignment horizontal="center" vertical="center"/>
      <protection hidden="1"/>
    </xf>
    <xf numFmtId="0" fontId="0" fillId="37" borderId="23" xfId="0" applyFill="1" applyBorder="1" applyAlignment="1" applyProtection="1">
      <alignment horizontal="center" vertical="center" wrapText="1"/>
      <protection hidden="1"/>
    </xf>
    <xf numFmtId="0" fontId="0" fillId="37" borderId="21" xfId="0" applyFill="1" applyBorder="1" applyAlignment="1" applyProtection="1">
      <alignment horizontal="center" vertical="center" wrapText="1"/>
      <protection hidden="1"/>
    </xf>
  </cellXfs>
  <cellStyles count="61">
    <cellStyle name="20 % – Zvýraznění1" xfId="20" builtinId="30" customBuiltin="1"/>
    <cellStyle name="20 % – Zvýraznění1 2" xfId="46"/>
    <cellStyle name="20 % – Zvýraznění2" xfId="24" builtinId="34" customBuiltin="1"/>
    <cellStyle name="20 % – Zvýraznění2 2" xfId="48"/>
    <cellStyle name="20 % – Zvýraznění3" xfId="28" builtinId="38" customBuiltin="1"/>
    <cellStyle name="20 % – Zvýraznění3 2" xfId="50"/>
    <cellStyle name="20 % – Zvýraznění4" xfId="32" builtinId="42" customBuiltin="1"/>
    <cellStyle name="20 % – Zvýraznění4 2" xfId="52"/>
    <cellStyle name="20 % – Zvýraznění5" xfId="36" builtinId="46" customBuiltin="1"/>
    <cellStyle name="20 % – Zvýraznění5 2" xfId="54"/>
    <cellStyle name="20 % – Zvýraznění6" xfId="40" builtinId="50" customBuiltin="1"/>
    <cellStyle name="20 % – Zvýraznění6 2" xfId="56"/>
    <cellStyle name="40 % – Zvýraznění1" xfId="21" builtinId="31" customBuiltin="1"/>
    <cellStyle name="40 % – Zvýraznění1 2" xfId="47"/>
    <cellStyle name="40 % – Zvýraznění2" xfId="25" builtinId="35" customBuiltin="1"/>
    <cellStyle name="40 % – Zvýraznění2 2" xfId="49"/>
    <cellStyle name="40 % – Zvýraznění3" xfId="29" builtinId="39" customBuiltin="1"/>
    <cellStyle name="40 % – Zvýraznění3 2" xfId="51"/>
    <cellStyle name="40 % – Zvýraznění4" xfId="33" builtinId="43" customBuiltin="1"/>
    <cellStyle name="40 % – Zvýraznění4 2" xfId="53"/>
    <cellStyle name="40 % – Zvýraznění5" xfId="37" builtinId="47" customBuiltin="1"/>
    <cellStyle name="40 % – Zvýraznění5 2" xfId="55"/>
    <cellStyle name="40 % – Zvýraznění6" xfId="41" builtinId="51" customBuiltin="1"/>
    <cellStyle name="40 % – Zvýraznění6 2" xfId="57"/>
    <cellStyle name="60 % – Zvýraznění1" xfId="22" builtinId="32" customBuiltin="1"/>
    <cellStyle name="60 % – Zvýraznění2" xfId="26" builtinId="36" customBuiltin="1"/>
    <cellStyle name="60 % – Zvýraznění3" xfId="30" builtinId="40" customBuiltin="1"/>
    <cellStyle name="60 % – Zvýraznění4" xfId="34" builtinId="44" customBuiltin="1"/>
    <cellStyle name="60 % – Zvýraznění5" xfId="38" builtinId="48" customBuiltin="1"/>
    <cellStyle name="60 % – Zvýraznění6" xfId="42" builtinId="52" customBuiltin="1"/>
    <cellStyle name="Celkem" xfId="18" builtinId="25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Normální 2" xfId="1"/>
    <cellStyle name="Normální 3" xfId="43"/>
    <cellStyle name="Normální 4" xfId="44"/>
    <cellStyle name="Normální 5" xfId="58"/>
    <cellStyle name="Normální 6" xfId="59"/>
    <cellStyle name="Normální 8" xfId="60"/>
    <cellStyle name="Poznámka" xfId="16" builtinId="10" customBuiltin="1"/>
    <cellStyle name="Poznámka 2" xfId="45"/>
    <cellStyle name="Propojená buňka" xfId="13" builtinId="24" customBuiltin="1"/>
    <cellStyle name="Správně" xfId="7" builtinId="26" customBuiltin="1"/>
    <cellStyle name="Špatně" xfId="8" builtinId="27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6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74EF53"/>
      <color rgb="FFCCFFCC"/>
      <color rgb="FF99FF99"/>
      <color rgb="FFFFFCE7"/>
      <color rgb="FFFFFFDD"/>
      <color rgb="FFF0F8FA"/>
      <color rgb="FFF3FCD2"/>
      <color rgb="FFCCFFFF"/>
      <color rgb="FFFDD1D1"/>
      <color rgb="FFF9F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</a:t>
            </a:r>
            <a:r>
              <a:rPr lang="cs-CZ" baseline="0"/>
              <a:t> </a:t>
            </a:r>
            <a:r>
              <a:rPr lang="cs-CZ"/>
              <a:t>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OS - 2019 průřezová data'!$C$6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data'!$D$6:$E$6,'Výsl. OS - 2019 průřezová data'!$G$6)</c:f>
              <c:numCache>
                <c:formatCode>General</c:formatCode>
                <c:ptCount val="3"/>
                <c:pt idx="0" formatCode="#,##0">
                  <c:v>126.8038</c:v>
                </c:pt>
                <c:pt idx="1">
                  <c:v>132</c:v>
                </c:pt>
                <c:pt idx="2" formatCode="#,##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0-4993-A5DD-4EB73E219E9D}"/>
            </c:ext>
          </c:extLst>
        </c:ser>
        <c:ser>
          <c:idx val="1"/>
          <c:order val="1"/>
          <c:tx>
            <c:strRef>
              <c:f>'Výsl. OS - 2019 průřezová data'!$C$7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data'!$D$7:$E$7,'Výsl. OS - 2019 průřezová data'!$G$7)</c:f>
              <c:numCache>
                <c:formatCode>General</c:formatCode>
                <c:ptCount val="3"/>
                <c:pt idx="0" formatCode="#,##0">
                  <c:v>63</c:v>
                </c:pt>
                <c:pt idx="1">
                  <c:v>64</c:v>
                </c:pt>
                <c:pt idx="2" formatCode="#,##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0-4993-A5DD-4EB73E219E9D}"/>
            </c:ext>
          </c:extLst>
        </c:ser>
        <c:ser>
          <c:idx val="2"/>
          <c:order val="2"/>
          <c:tx>
            <c:strRef>
              <c:f>'Výsl. OS - 2019 průřezová data'!$C$8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data'!$D$8:$E$8,'Výsl. OS - 2019 průřezová data'!$G$8)</c:f>
              <c:numCache>
                <c:formatCode>General</c:formatCode>
                <c:ptCount val="3"/>
                <c:pt idx="0" formatCode="#,##0">
                  <c:v>312</c:v>
                </c:pt>
                <c:pt idx="1">
                  <c:v>313</c:v>
                </c:pt>
                <c:pt idx="2" formatCode="#,##0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0-4993-A5DD-4EB73E21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25848"/>
        <c:axId val="364726240"/>
      </c:barChart>
      <c:catAx>
        <c:axId val="364725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4726240"/>
        <c:crosses val="autoZero"/>
        <c:auto val="1"/>
        <c:lblAlgn val="ctr"/>
        <c:lblOffset val="100"/>
        <c:noMultiLvlLbl val="0"/>
      </c:catAx>
      <c:valAx>
        <c:axId val="36472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64725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</a:t>
            </a:r>
            <a:r>
              <a:rPr lang="cs-CZ" baseline="0"/>
              <a:t> </a:t>
            </a:r>
            <a:r>
              <a:rPr lang="cs-CZ"/>
              <a:t>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OS - 2019 průřezová data'!$C$6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data'!$X$6:$Y$6,'Výsl. OS - 2019 průřezová data'!$AA$6)</c:f>
              <c:numCache>
                <c:formatCode>General</c:formatCode>
                <c:ptCount val="3"/>
                <c:pt idx="0" formatCode="#,##0">
                  <c:v>78.504390000000001</c:v>
                </c:pt>
                <c:pt idx="1">
                  <c:v>97</c:v>
                </c:pt>
                <c:pt idx="2" formatCode="#,##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D49-8AFB-AEE4090E36F6}"/>
            </c:ext>
          </c:extLst>
        </c:ser>
        <c:ser>
          <c:idx val="1"/>
          <c:order val="1"/>
          <c:tx>
            <c:strRef>
              <c:f>'Výsl. OS - 2019 průřezová data'!$C$7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data'!$X$7:$Y$7,'Výsl. OS - 2019 průřezová data'!$AA$7)</c:f>
              <c:numCache>
                <c:formatCode>General</c:formatCode>
                <c:ptCount val="3"/>
                <c:pt idx="0" formatCode="#,##0">
                  <c:v>56.5</c:v>
                </c:pt>
                <c:pt idx="1">
                  <c:v>63</c:v>
                </c:pt>
                <c:pt idx="2" formatCode="#,##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D49-8AFB-AEE4090E36F6}"/>
            </c:ext>
          </c:extLst>
        </c:ser>
        <c:ser>
          <c:idx val="2"/>
          <c:order val="2"/>
          <c:tx>
            <c:strRef>
              <c:f>'Výsl. OS - 2019 průřezová data'!$C$8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data'!$X$8:$Y$8,'Výsl. OS - 2019 průřezová data'!$AA$8)</c:f>
              <c:numCache>
                <c:formatCode>General</c:formatCode>
                <c:ptCount val="3"/>
                <c:pt idx="0" formatCode="#,##0">
                  <c:v>145</c:v>
                </c:pt>
                <c:pt idx="1">
                  <c:v>212</c:v>
                </c:pt>
                <c:pt idx="2" formatCode="#,##0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F-4D49-8AFB-AEE4090E3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026936"/>
        <c:axId val="367022232"/>
      </c:barChart>
      <c:catAx>
        <c:axId val="367026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7022232"/>
        <c:crosses val="autoZero"/>
        <c:auto val="1"/>
        <c:lblAlgn val="ctr"/>
        <c:lblOffset val="100"/>
        <c:noMultiLvlLbl val="0"/>
      </c:catAx>
      <c:valAx>
        <c:axId val="367022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67026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data'!$X$13,'Výsl. OS - 2019 průřezová data'!$Y$13,'Výsl. OS - 2019 průřezová data'!$AA$13)</c:f>
              <c:numCache>
                <c:formatCode>0</c:formatCode>
                <c:ptCount val="3"/>
                <c:pt idx="0" formatCode="#,##0">
                  <c:v>61.031229668184771</c:v>
                </c:pt>
                <c:pt idx="1">
                  <c:v>84.523223332228582</c:v>
                </c:pt>
                <c:pt idx="2" formatCode="#,##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8-49AA-8E7E-0105FD92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024584"/>
        <c:axId val="367024976"/>
      </c:barChart>
      <c:catAx>
        <c:axId val="367024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7024976"/>
        <c:crosses val="autoZero"/>
        <c:auto val="1"/>
        <c:lblAlgn val="ctr"/>
        <c:lblOffset val="100"/>
        <c:noMultiLvlLbl val="0"/>
      </c:catAx>
      <c:valAx>
        <c:axId val="367024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36702458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Vyřizování na soudce,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'Výsl. OS - 2019 průřezová data'!$C$18</c:f>
              <c:strCache>
                <c:ptCount val="1"/>
                <c:pt idx="0">
                  <c:v>Obživa+nápad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data'!$X$17,'Výsl. OS - 2019 průřezová data'!$Y$17,'Výsl. OS - 2019 průřezová data'!$AA$17)</c:f>
              <c:numCache>
                <c:formatCode>0</c:formatCode>
                <c:ptCount val="3"/>
                <c:pt idx="0" formatCode="#,##0">
                  <c:v>462.15384615384613</c:v>
                </c:pt>
                <c:pt idx="1">
                  <c:v>421.21030557219893</c:v>
                </c:pt>
                <c:pt idx="2" formatCode="#,##0">
                  <c:v>406.88272362713809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A-4B47-B2DE-ED19444B4C8F}"/>
            </c:ext>
          </c:extLst>
        </c:ser>
        <c:ser>
          <c:idx val="4"/>
          <c:order val="1"/>
          <c:tx>
            <c:strRef>
              <c:f>'Výsl. OS - 2019 průřezová data'!$C$19</c:f>
              <c:strCache>
                <c:ptCount val="1"/>
                <c:pt idx="0">
                  <c:v>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data'!$X$18,'Výsl. OS - 2019 průřezová data'!$Y$18,'Výsl. OS - 2019 průřezová data'!$AA$18)</c:f>
              <c:numCache>
                <c:formatCode>0</c:formatCode>
                <c:ptCount val="3"/>
                <c:pt idx="0" formatCode="#,##0">
                  <c:v>472.92307692307691</c:v>
                </c:pt>
                <c:pt idx="1">
                  <c:v>421.82943878570001</c:v>
                </c:pt>
                <c:pt idx="2" formatCode="#,##0">
                  <c:v>402.64342417546447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A-4B47-B2DE-ED19444B4C8F}"/>
            </c:ext>
          </c:extLst>
        </c:ser>
        <c:ser>
          <c:idx val="5"/>
          <c:order val="2"/>
          <c:tx>
            <c:strRef>
              <c:f>'Výsl. OS - 2019 průřezová data'!$C$20</c:f>
              <c:strCache>
                <c:ptCount val="1"/>
                <c:pt idx="0">
                  <c:v>Nevyřízeno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data'!$X$19,'Výsl. OS - 2019 průřezová data'!$Y$19,'Výsl. OS - 2019 průřezová data'!$AA$19)</c:f>
              <c:numCache>
                <c:formatCode>0</c:formatCode>
                <c:ptCount val="3"/>
                <c:pt idx="0" formatCode="#,##0">
                  <c:v>79.07692307692308</c:v>
                </c:pt>
                <c:pt idx="1">
                  <c:v>97.683243459157183</c:v>
                </c:pt>
                <c:pt idx="2" formatCode="#,##0">
                  <c:v>117.27364487001118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A-4B47-B2DE-ED19444B4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027720"/>
        <c:axId val="367025760"/>
      </c:barChart>
      <c:catAx>
        <c:axId val="367027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7025760"/>
        <c:crosses val="autoZero"/>
        <c:auto val="1"/>
        <c:lblAlgn val="ctr"/>
        <c:lblOffset val="100"/>
        <c:noMultiLvlLbl val="0"/>
      </c:catAx>
      <c:valAx>
        <c:axId val="36702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367027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Trestní</a:t>
            </a:r>
            <a:r>
              <a:rPr lang="cs-CZ" baseline="0"/>
              <a:t> agenda - </a:t>
            </a:r>
            <a:r>
              <a:rPr lang="cs-CZ"/>
              <a:t>délka řízení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Pom_tabulky_grafy!$B$6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0070C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Pom_tabulky_grafy!$B$7:$B$18</c:f>
              <c:numCache>
                <c:formatCode>General</c:formatCode>
                <c:ptCount val="12"/>
                <c:pt idx="0">
                  <c:v>197</c:v>
                </c:pt>
                <c:pt idx="1">
                  <c:v>119</c:v>
                </c:pt>
                <c:pt idx="2">
                  <c:v>148</c:v>
                </c:pt>
                <c:pt idx="3">
                  <c:v>164</c:v>
                </c:pt>
                <c:pt idx="4">
                  <c:v>143</c:v>
                </c:pt>
                <c:pt idx="5">
                  <c:v>153</c:v>
                </c:pt>
                <c:pt idx="6">
                  <c:v>118</c:v>
                </c:pt>
                <c:pt idx="7">
                  <c:v>139</c:v>
                </c:pt>
                <c:pt idx="8">
                  <c:v>180</c:v>
                </c:pt>
                <c:pt idx="9">
                  <c:v>152</c:v>
                </c:pt>
                <c:pt idx="10">
                  <c:v>92</c:v>
                </c:pt>
                <c:pt idx="11">
                  <c:v>98.80368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6F-436B-A85C-296904A2BEC8}"/>
            </c:ext>
          </c:extLst>
        </c:ser>
        <c:ser>
          <c:idx val="1"/>
          <c:order val="1"/>
          <c:tx>
            <c:strRef>
              <c:f>Pom_tabulky_grafy!$C$6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Pom_tabulky_grafy!$C$7:$C$18</c:f>
              <c:numCache>
                <c:formatCode>General</c:formatCode>
                <c:ptCount val="12"/>
                <c:pt idx="0">
                  <c:v>72</c:v>
                </c:pt>
                <c:pt idx="1">
                  <c:v>66</c:v>
                </c:pt>
                <c:pt idx="2">
                  <c:v>91</c:v>
                </c:pt>
                <c:pt idx="3">
                  <c:v>85</c:v>
                </c:pt>
                <c:pt idx="4">
                  <c:v>69</c:v>
                </c:pt>
                <c:pt idx="5">
                  <c:v>83</c:v>
                </c:pt>
                <c:pt idx="6">
                  <c:v>68</c:v>
                </c:pt>
                <c:pt idx="7">
                  <c:v>78</c:v>
                </c:pt>
                <c:pt idx="8">
                  <c:v>75</c:v>
                </c:pt>
                <c:pt idx="9">
                  <c:v>78</c:v>
                </c:pt>
                <c:pt idx="10">
                  <c:v>43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F-436B-A85C-296904A2BEC8}"/>
            </c:ext>
          </c:extLst>
        </c:ser>
        <c:ser>
          <c:idx val="2"/>
          <c:order val="2"/>
          <c:tx>
            <c:strRef>
              <c:f>Pom_tabulky_grafy!$D$6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Pom_tabulky_grafy!$D$7:$D$18</c:f>
              <c:numCache>
                <c:formatCode>General</c:formatCode>
                <c:ptCount val="12"/>
                <c:pt idx="0">
                  <c:v>614</c:v>
                </c:pt>
                <c:pt idx="1">
                  <c:v>293</c:v>
                </c:pt>
                <c:pt idx="2">
                  <c:v>364</c:v>
                </c:pt>
                <c:pt idx="3">
                  <c:v>453</c:v>
                </c:pt>
                <c:pt idx="4">
                  <c:v>377</c:v>
                </c:pt>
                <c:pt idx="5">
                  <c:v>394</c:v>
                </c:pt>
                <c:pt idx="6">
                  <c:v>308</c:v>
                </c:pt>
                <c:pt idx="7">
                  <c:v>372</c:v>
                </c:pt>
                <c:pt idx="8">
                  <c:v>491</c:v>
                </c:pt>
                <c:pt idx="9">
                  <c:v>421</c:v>
                </c:pt>
                <c:pt idx="10">
                  <c:v>199</c:v>
                </c:pt>
                <c:pt idx="11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6F-436B-A85C-296904A2BEC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7021840"/>
        <c:axId val="367022624"/>
      </c:lineChart>
      <c:catAx>
        <c:axId val="36702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67022624"/>
        <c:crosses val="autoZero"/>
        <c:auto val="1"/>
        <c:lblAlgn val="ctr"/>
        <c:lblOffset val="100"/>
        <c:noMultiLvlLbl val="0"/>
      </c:catAx>
      <c:valAx>
        <c:axId val="367022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</a:t>
                </a:r>
                <a:r>
                  <a:rPr lang="cs-CZ"/>
                  <a:t>čet</a:t>
                </a:r>
                <a:r>
                  <a:rPr lang="cs-CZ" baseline="0"/>
                  <a:t> dnů</a:t>
                </a:r>
                <a:endParaRPr lang="cs-CZ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67021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Trestní</a:t>
            </a:r>
            <a:r>
              <a:rPr lang="cs-CZ" baseline="0"/>
              <a:t> agenda - </a:t>
            </a:r>
            <a:r>
              <a:rPr lang="cs-CZ"/>
              <a:t>vyřizování věcí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Pom_tabulky_grafy!$E$6</c:f>
              <c:strCache>
                <c:ptCount val="1"/>
                <c:pt idx="0">
                  <c:v>Obživa+nápad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Pom_tabulky_grafy!$E$7:$E$18</c:f>
              <c:numCache>
                <c:formatCode>General</c:formatCode>
                <c:ptCount val="12"/>
                <c:pt idx="0">
                  <c:v>734</c:v>
                </c:pt>
                <c:pt idx="1">
                  <c:v>837</c:v>
                </c:pt>
                <c:pt idx="2">
                  <c:v>801</c:v>
                </c:pt>
                <c:pt idx="3">
                  <c:v>726</c:v>
                </c:pt>
                <c:pt idx="4">
                  <c:v>672</c:v>
                </c:pt>
                <c:pt idx="5">
                  <c:v>661</c:v>
                </c:pt>
                <c:pt idx="6">
                  <c:v>641</c:v>
                </c:pt>
                <c:pt idx="7">
                  <c:v>544</c:v>
                </c:pt>
                <c:pt idx="8">
                  <c:v>509</c:v>
                </c:pt>
                <c:pt idx="9">
                  <c:v>483</c:v>
                </c:pt>
                <c:pt idx="10">
                  <c:v>453</c:v>
                </c:pt>
                <c:pt idx="11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9-45D6-905A-43DF2C68D2F7}"/>
            </c:ext>
          </c:extLst>
        </c:ser>
        <c:ser>
          <c:idx val="4"/>
          <c:order val="1"/>
          <c:tx>
            <c:strRef>
              <c:f>Pom_tabulky_grafy!$F$6</c:f>
              <c:strCache>
                <c:ptCount val="1"/>
                <c:pt idx="0">
                  <c:v>Vyřízeno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Pom_tabulky_grafy!$F$7:$F$18</c:f>
              <c:numCache>
                <c:formatCode>General</c:formatCode>
                <c:ptCount val="12"/>
                <c:pt idx="0">
                  <c:v>756</c:v>
                </c:pt>
                <c:pt idx="1">
                  <c:v>823</c:v>
                </c:pt>
                <c:pt idx="2">
                  <c:v>782</c:v>
                </c:pt>
                <c:pt idx="3">
                  <c:v>771</c:v>
                </c:pt>
                <c:pt idx="4">
                  <c:v>661</c:v>
                </c:pt>
                <c:pt idx="5">
                  <c:v>677</c:v>
                </c:pt>
                <c:pt idx="6">
                  <c:v>642</c:v>
                </c:pt>
                <c:pt idx="7">
                  <c:v>563</c:v>
                </c:pt>
                <c:pt idx="8">
                  <c:v>515</c:v>
                </c:pt>
                <c:pt idx="9">
                  <c:v>483</c:v>
                </c:pt>
                <c:pt idx="10">
                  <c:v>468</c:v>
                </c:pt>
                <c:pt idx="11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9-45D6-905A-43DF2C68D2F7}"/>
            </c:ext>
          </c:extLst>
        </c:ser>
        <c:ser>
          <c:idx val="5"/>
          <c:order val="2"/>
          <c:tx>
            <c:strRef>
              <c:f>Pom_tabulky_grafy!$G$6</c:f>
              <c:strCache>
                <c:ptCount val="1"/>
                <c:pt idx="0">
                  <c:v>Nevyřízeno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Pom_tabulky_grafy!$G$7:$G$18</c:f>
              <c:numCache>
                <c:formatCode>General</c:formatCode>
                <c:ptCount val="12"/>
                <c:pt idx="0">
                  <c:v>70</c:v>
                </c:pt>
                <c:pt idx="1">
                  <c:v>84</c:v>
                </c:pt>
                <c:pt idx="2">
                  <c:v>103</c:v>
                </c:pt>
                <c:pt idx="3">
                  <c:v>58</c:v>
                </c:pt>
                <c:pt idx="4">
                  <c:v>69</c:v>
                </c:pt>
                <c:pt idx="5">
                  <c:v>53</c:v>
                </c:pt>
                <c:pt idx="6">
                  <c:v>52</c:v>
                </c:pt>
                <c:pt idx="7">
                  <c:v>33</c:v>
                </c:pt>
                <c:pt idx="8">
                  <c:v>27</c:v>
                </c:pt>
                <c:pt idx="9">
                  <c:v>27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9-45D6-905A-43DF2C68D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26544"/>
        <c:axId val="367027328"/>
      </c:lineChart>
      <c:catAx>
        <c:axId val="36702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67027328"/>
        <c:crosses val="autoZero"/>
        <c:auto val="1"/>
        <c:lblAlgn val="ctr"/>
        <c:lblOffset val="100"/>
        <c:noMultiLvlLbl val="0"/>
      </c:catAx>
      <c:valAx>
        <c:axId val="367027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6702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Pom_tabulky_grafy!$A$7:$A$18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Pom_tabulky_grafy!$H$7:$H$18</c:f>
              <c:numCache>
                <c:formatCode>0</c:formatCode>
                <c:ptCount val="12"/>
                <c:pt idx="0">
                  <c:v>33.796296296296298</c:v>
                </c:pt>
                <c:pt idx="1">
                  <c:v>37.253948967193196</c:v>
                </c:pt>
                <c:pt idx="2">
                  <c:v>48.075447570332479</c:v>
                </c:pt>
                <c:pt idx="3">
                  <c:v>27.457846952010375</c:v>
                </c:pt>
                <c:pt idx="4">
                  <c:v>38.10136157337368</c:v>
                </c:pt>
                <c:pt idx="5">
                  <c:v>28.574593796159526</c:v>
                </c:pt>
                <c:pt idx="6">
                  <c:v>29.563862928348907</c:v>
                </c:pt>
                <c:pt idx="7">
                  <c:v>21.394316163410302</c:v>
                </c:pt>
                <c:pt idx="8">
                  <c:v>19.135922330097088</c:v>
                </c:pt>
                <c:pt idx="9">
                  <c:v>20.403726708074533</c:v>
                </c:pt>
                <c:pt idx="10">
                  <c:v>9.3589743589743595</c:v>
                </c:pt>
                <c:pt idx="11">
                  <c:v>11.330376940133039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F-46E3-8002-9F893C2A1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540752"/>
        <c:axId val="434541928"/>
      </c:lineChart>
      <c:catAx>
        <c:axId val="43454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4541928"/>
        <c:crosses val="autoZero"/>
        <c:auto val="1"/>
        <c:lblAlgn val="ctr"/>
        <c:lblOffset val="100"/>
        <c:noMultiLvlLbl val="0"/>
      </c:catAx>
      <c:valAx>
        <c:axId val="434541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3454075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Civilní agenda - délky řízení</a:t>
            </a:r>
          </a:p>
        </c:rich>
      </c:tx>
      <c:layout>
        <c:manualLayout>
          <c:xMode val="edge"/>
          <c:yMode val="edge"/>
          <c:x val="0.25453129629629628"/>
          <c:y val="2.116666666666666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Pom_tabulky_grafy!$B$22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Pom_tabulky_grafy!$B$23:$B$34</c:f>
              <c:numCache>
                <c:formatCode>0</c:formatCode>
                <c:ptCount val="12"/>
                <c:pt idx="0">
                  <c:v>235.86799999999999</c:v>
                </c:pt>
                <c:pt idx="1">
                  <c:v>319.25130000000001</c:v>
                </c:pt>
                <c:pt idx="2">
                  <c:v>253.58019999999999</c:v>
                </c:pt>
                <c:pt idx="3">
                  <c:v>240.3509</c:v>
                </c:pt>
                <c:pt idx="4">
                  <c:v>227.32380000000001</c:v>
                </c:pt>
                <c:pt idx="5">
                  <c:v>252.02340000000001</c:v>
                </c:pt>
                <c:pt idx="6">
                  <c:v>177.3185</c:v>
                </c:pt>
                <c:pt idx="7">
                  <c:v>170.4479</c:v>
                </c:pt>
                <c:pt idx="8">
                  <c:v>167.27440000000001</c:v>
                </c:pt>
                <c:pt idx="9">
                  <c:v>147.02500000000001</c:v>
                </c:pt>
                <c:pt idx="10">
                  <c:v>223.0487</c:v>
                </c:pt>
                <c:pt idx="11">
                  <c:v>242.43600000000001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1-4598-84F1-290A379731D1}"/>
            </c:ext>
          </c:extLst>
        </c:ser>
        <c:ser>
          <c:idx val="1"/>
          <c:order val="1"/>
          <c:tx>
            <c:strRef>
              <c:f>Pom_tabulky_grafy!$C$22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Pom_tabulky_grafy!$C$23:$C$34</c:f>
              <c:numCache>
                <c:formatCode>0</c:formatCode>
                <c:ptCount val="12"/>
                <c:pt idx="0">
                  <c:v>168</c:v>
                </c:pt>
                <c:pt idx="1">
                  <c:v>188</c:v>
                </c:pt>
                <c:pt idx="2">
                  <c:v>189</c:v>
                </c:pt>
                <c:pt idx="3">
                  <c:v>187</c:v>
                </c:pt>
                <c:pt idx="4">
                  <c:v>186</c:v>
                </c:pt>
                <c:pt idx="5">
                  <c:v>201</c:v>
                </c:pt>
                <c:pt idx="6">
                  <c:v>123</c:v>
                </c:pt>
                <c:pt idx="7">
                  <c:v>109</c:v>
                </c:pt>
                <c:pt idx="8">
                  <c:v>115</c:v>
                </c:pt>
                <c:pt idx="9">
                  <c:v>116</c:v>
                </c:pt>
                <c:pt idx="10">
                  <c:v>151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1-4598-84F1-290A379731D1}"/>
            </c:ext>
          </c:extLst>
        </c:ser>
        <c:ser>
          <c:idx val="2"/>
          <c:order val="2"/>
          <c:tx>
            <c:strRef>
              <c:f>Pom_tabulky_grafy!$D$22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Pom_tabulky_grafy!$D$23:$D$34</c:f>
              <c:numCache>
                <c:formatCode>0</c:formatCode>
                <c:ptCount val="12"/>
                <c:pt idx="0">
                  <c:v>438</c:v>
                </c:pt>
                <c:pt idx="1">
                  <c:v>506</c:v>
                </c:pt>
                <c:pt idx="2">
                  <c:v>422</c:v>
                </c:pt>
                <c:pt idx="3">
                  <c:v>440</c:v>
                </c:pt>
                <c:pt idx="4">
                  <c:v>388</c:v>
                </c:pt>
                <c:pt idx="5">
                  <c:v>444</c:v>
                </c:pt>
                <c:pt idx="6">
                  <c:v>294</c:v>
                </c:pt>
                <c:pt idx="7">
                  <c:v>299</c:v>
                </c:pt>
                <c:pt idx="8">
                  <c:v>247</c:v>
                </c:pt>
                <c:pt idx="9">
                  <c:v>212</c:v>
                </c:pt>
                <c:pt idx="10">
                  <c:v>344</c:v>
                </c:pt>
                <c:pt idx="11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D1-4598-84F1-290A37973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543496"/>
        <c:axId val="435562128"/>
      </c:lineChart>
      <c:catAx>
        <c:axId val="43454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62128"/>
        <c:crosses val="autoZero"/>
        <c:auto val="1"/>
        <c:lblAlgn val="ctr"/>
        <c:lblOffset val="100"/>
        <c:noMultiLvlLbl val="0"/>
      </c:catAx>
      <c:valAx>
        <c:axId val="435562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34543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Civilní agenda - vyřizování věcí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Pom_tabulky_grafy!$E$22</c:f>
              <c:strCache>
                <c:ptCount val="1"/>
                <c:pt idx="0">
                  <c:v>Obživa+nápad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Pom_tabulky_grafy!$E$23:$E$34</c:f>
              <c:numCache>
                <c:formatCode>General</c:formatCode>
                <c:ptCount val="12"/>
                <c:pt idx="0">
                  <c:v>2703</c:v>
                </c:pt>
                <c:pt idx="1">
                  <c:v>3560</c:v>
                </c:pt>
                <c:pt idx="2">
                  <c:v>2755</c:v>
                </c:pt>
                <c:pt idx="3">
                  <c:v>2306</c:v>
                </c:pt>
                <c:pt idx="4">
                  <c:v>1774</c:v>
                </c:pt>
                <c:pt idx="5">
                  <c:v>2920</c:v>
                </c:pt>
                <c:pt idx="6">
                  <c:v>2754</c:v>
                </c:pt>
                <c:pt idx="7">
                  <c:v>2342</c:v>
                </c:pt>
                <c:pt idx="8">
                  <c:v>2284</c:v>
                </c:pt>
                <c:pt idx="9">
                  <c:v>2333</c:v>
                </c:pt>
                <c:pt idx="10">
                  <c:v>2365</c:v>
                </c:pt>
                <c:pt idx="11">
                  <c:v>2277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0-4991-8768-2302E894577C}"/>
            </c:ext>
          </c:extLst>
        </c:ser>
        <c:ser>
          <c:idx val="4"/>
          <c:order val="1"/>
          <c:tx>
            <c:strRef>
              <c:f>Pom_tabulky_grafy!$F$22</c:f>
              <c:strCache>
                <c:ptCount val="1"/>
                <c:pt idx="0">
                  <c:v>Vyřízeno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Pom_tabulky_grafy!$F$23:$F$34</c:f>
              <c:numCache>
                <c:formatCode>General</c:formatCode>
                <c:ptCount val="12"/>
                <c:pt idx="0">
                  <c:v>2602</c:v>
                </c:pt>
                <c:pt idx="1">
                  <c:v>3960</c:v>
                </c:pt>
                <c:pt idx="2">
                  <c:v>2836</c:v>
                </c:pt>
                <c:pt idx="3">
                  <c:v>2495</c:v>
                </c:pt>
                <c:pt idx="4">
                  <c:v>1846</c:v>
                </c:pt>
                <c:pt idx="5">
                  <c:v>2694</c:v>
                </c:pt>
                <c:pt idx="6">
                  <c:v>2792</c:v>
                </c:pt>
                <c:pt idx="7">
                  <c:v>2500</c:v>
                </c:pt>
                <c:pt idx="8">
                  <c:v>2217</c:v>
                </c:pt>
                <c:pt idx="9">
                  <c:v>2267</c:v>
                </c:pt>
                <c:pt idx="10">
                  <c:v>2465</c:v>
                </c:pt>
                <c:pt idx="11">
                  <c:v>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0-4991-8768-2302E894577C}"/>
            </c:ext>
          </c:extLst>
        </c:ser>
        <c:ser>
          <c:idx val="5"/>
          <c:order val="2"/>
          <c:tx>
            <c:strRef>
              <c:f>Pom_tabulky_grafy!$G$22</c:f>
              <c:strCache>
                <c:ptCount val="1"/>
                <c:pt idx="0">
                  <c:v>Nevyřízeno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Pom_tabulky_grafy!$G$23:$G$34</c:f>
              <c:numCache>
                <c:formatCode>General</c:formatCode>
                <c:ptCount val="12"/>
                <c:pt idx="0">
                  <c:v>1522</c:v>
                </c:pt>
                <c:pt idx="1">
                  <c:v>1123</c:v>
                </c:pt>
                <c:pt idx="2">
                  <c:v>1042</c:v>
                </c:pt>
                <c:pt idx="3">
                  <c:v>853</c:v>
                </c:pt>
                <c:pt idx="4">
                  <c:v>780</c:v>
                </c:pt>
                <c:pt idx="5">
                  <c:v>1006</c:v>
                </c:pt>
                <c:pt idx="6">
                  <c:v>968</c:v>
                </c:pt>
                <c:pt idx="7">
                  <c:v>810</c:v>
                </c:pt>
                <c:pt idx="8">
                  <c:v>877</c:v>
                </c:pt>
                <c:pt idx="9">
                  <c:v>943</c:v>
                </c:pt>
                <c:pt idx="10">
                  <c:v>843</c:v>
                </c:pt>
                <c:pt idx="11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0-4991-8768-2302E8945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60952"/>
        <c:axId val="435556248"/>
      </c:lineChart>
      <c:catAx>
        <c:axId val="43556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56248"/>
        <c:crosses val="autoZero"/>
        <c:auto val="1"/>
        <c:lblAlgn val="ctr"/>
        <c:lblOffset val="100"/>
        <c:noMultiLvlLbl val="0"/>
      </c:catAx>
      <c:valAx>
        <c:axId val="435556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věcí</a:t>
                </a:r>
                <a:endParaRPr lang="cs-CZ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35560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Pom_tabulky_grafy!$A$23:$A$34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Pom_tabulky_grafy!$H$23:$H$34</c:f>
              <c:numCache>
                <c:formatCode>0</c:formatCode>
                <c:ptCount val="12"/>
                <c:pt idx="0">
                  <c:v>213.5011529592621</c:v>
                </c:pt>
                <c:pt idx="1">
                  <c:v>103.50883838383839</c:v>
                </c:pt>
                <c:pt idx="2">
                  <c:v>134.10789844851902</c:v>
                </c:pt>
                <c:pt idx="3">
                  <c:v>124.78757515030061</c:v>
                </c:pt>
                <c:pt idx="4">
                  <c:v>154.22535211267606</c:v>
                </c:pt>
                <c:pt idx="5">
                  <c:v>136.29918337045285</c:v>
                </c:pt>
                <c:pt idx="6">
                  <c:v>126.54727793696274</c:v>
                </c:pt>
                <c:pt idx="7">
                  <c:v>118.26</c:v>
                </c:pt>
                <c:pt idx="8">
                  <c:v>144.38655841226884</c:v>
                </c:pt>
                <c:pt idx="9">
                  <c:v>151.82840758711953</c:v>
                </c:pt>
                <c:pt idx="10">
                  <c:v>124.82555780933062</c:v>
                </c:pt>
                <c:pt idx="11">
                  <c:v>137.33789148654608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C-450D-A789-8C5E3ADF1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7816"/>
        <c:axId val="435557424"/>
      </c:lineChart>
      <c:catAx>
        <c:axId val="43555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57424"/>
        <c:crosses val="autoZero"/>
        <c:auto val="1"/>
        <c:lblAlgn val="ctr"/>
        <c:lblOffset val="100"/>
        <c:noMultiLvlLbl val="0"/>
      </c:catAx>
      <c:valAx>
        <c:axId val="43555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355578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Opatrovnická agenda- délka řízení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Pom_tabulky_grafy!$B$38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Pom_tabulky_grafy!$A$40:$A$50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Pom_tabulky_grafy!$B$40:$B$50</c:f>
              <c:numCache>
                <c:formatCode>0</c:formatCode>
                <c:ptCount val="11"/>
                <c:pt idx="0">
                  <c:v>79.859780000000001</c:v>
                </c:pt>
                <c:pt idx="1">
                  <c:v>96.507059999999996</c:v>
                </c:pt>
                <c:pt idx="2">
                  <c:v>78.91046</c:v>
                </c:pt>
                <c:pt idx="3">
                  <c:v>88.568449999999999</c:v>
                </c:pt>
                <c:pt idx="4">
                  <c:v>103.82989999999999</c:v>
                </c:pt>
                <c:pt idx="5">
                  <c:v>78.310929999999999</c:v>
                </c:pt>
                <c:pt idx="6">
                  <c:v>91.204570000000004</c:v>
                </c:pt>
                <c:pt idx="7">
                  <c:v>137.72229999999999</c:v>
                </c:pt>
                <c:pt idx="8">
                  <c:v>98.084879999999998</c:v>
                </c:pt>
                <c:pt idx="9">
                  <c:v>105.87390000000001</c:v>
                </c:pt>
                <c:pt idx="10">
                  <c:v>109.6427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D-41CC-BFF3-B92031269D23}"/>
            </c:ext>
          </c:extLst>
        </c:ser>
        <c:ser>
          <c:idx val="1"/>
          <c:order val="1"/>
          <c:tx>
            <c:strRef>
              <c:f>Pom_tabulky_grafy!$C$38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Pom_tabulky_grafy!$A$40:$A$50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Pom_tabulky_grafy!$C$40:$C$50</c:f>
              <c:numCache>
                <c:formatCode>0</c:formatCode>
                <c:ptCount val="11"/>
                <c:pt idx="0">
                  <c:v>50</c:v>
                </c:pt>
                <c:pt idx="1">
                  <c:v>54</c:v>
                </c:pt>
                <c:pt idx="2">
                  <c:v>55</c:v>
                </c:pt>
                <c:pt idx="3">
                  <c:v>62.5</c:v>
                </c:pt>
                <c:pt idx="4">
                  <c:v>74</c:v>
                </c:pt>
                <c:pt idx="5">
                  <c:v>52</c:v>
                </c:pt>
                <c:pt idx="6">
                  <c:v>48</c:v>
                </c:pt>
                <c:pt idx="7">
                  <c:v>64</c:v>
                </c:pt>
                <c:pt idx="8">
                  <c:v>49</c:v>
                </c:pt>
                <c:pt idx="9">
                  <c:v>62</c:v>
                </c:pt>
                <c:pt idx="10">
                  <c:v>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D-41CC-BFF3-B92031269D23}"/>
            </c:ext>
          </c:extLst>
        </c:ser>
        <c:ser>
          <c:idx val="2"/>
          <c:order val="2"/>
          <c:tx>
            <c:strRef>
              <c:f>Pom_tabulky_grafy!$D$38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Pom_tabulky_grafy!$A$40:$A$50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Pom_tabulky_grafy!$D$40:$D$50</c:f>
              <c:numCache>
                <c:formatCode>0</c:formatCode>
                <c:ptCount val="11"/>
                <c:pt idx="0">
                  <c:v>167</c:v>
                </c:pt>
                <c:pt idx="1">
                  <c:v>230</c:v>
                </c:pt>
                <c:pt idx="2">
                  <c:v>161</c:v>
                </c:pt>
                <c:pt idx="3">
                  <c:v>169</c:v>
                </c:pt>
                <c:pt idx="4">
                  <c:v>203</c:v>
                </c:pt>
                <c:pt idx="5">
                  <c:v>152</c:v>
                </c:pt>
                <c:pt idx="6">
                  <c:v>231</c:v>
                </c:pt>
                <c:pt idx="7">
                  <c:v>341</c:v>
                </c:pt>
                <c:pt idx="8">
                  <c:v>260</c:v>
                </c:pt>
                <c:pt idx="9">
                  <c:v>250</c:v>
                </c:pt>
                <c:pt idx="10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FD-41CC-BFF3-B92031269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62520"/>
        <c:axId val="435563304"/>
      </c:lineChart>
      <c:catAx>
        <c:axId val="43556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63304"/>
        <c:crosses val="autoZero"/>
        <c:auto val="1"/>
        <c:lblAlgn val="ctr"/>
        <c:lblOffset val="100"/>
        <c:noMultiLvlLbl val="0"/>
      </c:catAx>
      <c:valAx>
        <c:axId val="435563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35562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Vyřizování na soudce,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'Výsl. OS - 2019 průřezová data'!$C$18</c:f>
              <c:strCache>
                <c:ptCount val="1"/>
                <c:pt idx="0">
                  <c:v>Obživa+nápad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data'!$D$18,'Výsl. OS - 2019 průřezová data'!$E$18,'Výsl. OS - 2019 průřezová data'!$G$18)</c:f>
              <c:numCache>
                <c:formatCode>0</c:formatCode>
                <c:ptCount val="3"/>
                <c:pt idx="0" formatCode="#,##0">
                  <c:v>142.46153846153845</c:v>
                </c:pt>
                <c:pt idx="1">
                  <c:v>206.11042944785277</c:v>
                </c:pt>
                <c:pt idx="2" formatCode="#,##0">
                  <c:v>164.55579868708972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C6-8B6A-0FDA8A4895F7}"/>
            </c:ext>
          </c:extLst>
        </c:ser>
        <c:ser>
          <c:idx val="4"/>
          <c:order val="1"/>
          <c:tx>
            <c:strRef>
              <c:f>'Výsl. OS - 2019 průřezová data'!$C$19</c:f>
              <c:strCache>
                <c:ptCount val="1"/>
                <c:pt idx="0">
                  <c:v>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data'!$D$19,'Výsl. OS - 2019 průřezová data'!$E$19,'Výsl. OS - 2019 průřezová data'!$G$19)</c:f>
              <c:numCache>
                <c:formatCode>0</c:formatCode>
                <c:ptCount val="3"/>
                <c:pt idx="0" formatCode="#,##0">
                  <c:v>144.30769230769232</c:v>
                </c:pt>
                <c:pt idx="1">
                  <c:v>206.67484662576686</c:v>
                </c:pt>
                <c:pt idx="2" formatCode="#,##0">
                  <c:v>167.75929978118162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C6-8B6A-0FDA8A4895F7}"/>
            </c:ext>
          </c:extLst>
        </c:ser>
        <c:ser>
          <c:idx val="5"/>
          <c:order val="2"/>
          <c:tx>
            <c:strRef>
              <c:f>'Výsl. OS - 2019 průřezová data'!$C$20</c:f>
              <c:strCache>
                <c:ptCount val="1"/>
                <c:pt idx="0">
                  <c:v>Nevyřízeno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data'!$D$20,'Výsl. OS - 2019 průřezová data'!$E$20,'Výsl. OS - 2019 průřezová data'!$G$20)</c:f>
              <c:numCache>
                <c:formatCode>0</c:formatCode>
                <c:ptCount val="3"/>
                <c:pt idx="0" formatCode="#,##0">
                  <c:v>5.8461538461538458</c:v>
                </c:pt>
                <c:pt idx="1">
                  <c:v>13.791411042944786</c:v>
                </c:pt>
                <c:pt idx="2" formatCode="#,##0">
                  <c:v>28.914660831509845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1-41C6-8B6A-0FDA8A48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27808"/>
        <c:axId val="364728200"/>
      </c:barChart>
      <c:catAx>
        <c:axId val="36472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4728200"/>
        <c:crosses val="autoZero"/>
        <c:auto val="1"/>
        <c:lblAlgn val="ctr"/>
        <c:lblOffset val="100"/>
        <c:noMultiLvlLbl val="0"/>
      </c:catAx>
      <c:valAx>
        <c:axId val="364728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364727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Opatrovnická agenda- vyřizování věcí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Pom_tabulky_grafy!$E$38</c:f>
              <c:strCache>
                <c:ptCount val="1"/>
                <c:pt idx="0">
                  <c:v>Obživa+nápad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Pom_tabulky_grafy!$A$39:$A$50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Pom_tabulky_grafy!$E$39:$E$50</c:f>
              <c:numCache>
                <c:formatCode>General</c:formatCode>
                <c:ptCount val="12"/>
                <c:pt idx="0">
                  <c:v>806</c:v>
                </c:pt>
                <c:pt idx="1">
                  <c:v>813</c:v>
                </c:pt>
                <c:pt idx="2">
                  <c:v>854</c:v>
                </c:pt>
                <c:pt idx="3">
                  <c:v>848</c:v>
                </c:pt>
                <c:pt idx="4">
                  <c:v>861</c:v>
                </c:pt>
                <c:pt idx="5">
                  <c:v>888</c:v>
                </c:pt>
                <c:pt idx="6">
                  <c:v>1248</c:v>
                </c:pt>
                <c:pt idx="7">
                  <c:v>1197</c:v>
                </c:pt>
                <c:pt idx="8">
                  <c:v>1314</c:v>
                </c:pt>
                <c:pt idx="9">
                  <c:v>874</c:v>
                </c:pt>
                <c:pt idx="10">
                  <c:v>1019</c:v>
                </c:pt>
                <c:pt idx="11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2C-4CCD-A45C-869C0DB6DBEA}"/>
            </c:ext>
          </c:extLst>
        </c:ser>
        <c:ser>
          <c:idx val="4"/>
          <c:order val="1"/>
          <c:tx>
            <c:strRef>
              <c:f>Pom_tabulky_grafy!$F$38</c:f>
              <c:strCache>
                <c:ptCount val="1"/>
                <c:pt idx="0">
                  <c:v>Vyřízeno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Pom_tabulky_grafy!$A$39:$A$50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Pom_tabulky_grafy!$F$39:$F$50</c:f>
              <c:numCache>
                <c:formatCode>General</c:formatCode>
                <c:ptCount val="12"/>
                <c:pt idx="0">
                  <c:v>870</c:v>
                </c:pt>
                <c:pt idx="1">
                  <c:v>845</c:v>
                </c:pt>
                <c:pt idx="2">
                  <c:v>832</c:v>
                </c:pt>
                <c:pt idx="3">
                  <c:v>859</c:v>
                </c:pt>
                <c:pt idx="4">
                  <c:v>896</c:v>
                </c:pt>
                <c:pt idx="5">
                  <c:v>874</c:v>
                </c:pt>
                <c:pt idx="6">
                  <c:v>1100</c:v>
                </c:pt>
                <c:pt idx="7">
                  <c:v>1207</c:v>
                </c:pt>
                <c:pt idx="8">
                  <c:v>1375</c:v>
                </c:pt>
                <c:pt idx="9">
                  <c:v>910</c:v>
                </c:pt>
                <c:pt idx="10">
                  <c:v>998</c:v>
                </c:pt>
                <c:pt idx="11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C-4CCD-A45C-869C0DB6DBEA}"/>
            </c:ext>
          </c:extLst>
        </c:ser>
        <c:ser>
          <c:idx val="5"/>
          <c:order val="2"/>
          <c:tx>
            <c:strRef>
              <c:f>Pom_tabulky_grafy!$G$38</c:f>
              <c:strCache>
                <c:ptCount val="1"/>
                <c:pt idx="0">
                  <c:v>Nevyřízeno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Pom_tabulky_grafy!$A$39:$A$50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Pom_tabulky_grafy!$G$39:$G$50</c:f>
              <c:numCache>
                <c:formatCode>General</c:formatCode>
                <c:ptCount val="12"/>
                <c:pt idx="0">
                  <c:v>226</c:v>
                </c:pt>
                <c:pt idx="1">
                  <c:v>194</c:v>
                </c:pt>
                <c:pt idx="2">
                  <c:v>216</c:v>
                </c:pt>
                <c:pt idx="3">
                  <c:v>205</c:v>
                </c:pt>
                <c:pt idx="4">
                  <c:v>170</c:v>
                </c:pt>
                <c:pt idx="5">
                  <c:v>184</c:v>
                </c:pt>
                <c:pt idx="6">
                  <c:v>332</c:v>
                </c:pt>
                <c:pt idx="7">
                  <c:v>322</c:v>
                </c:pt>
                <c:pt idx="8">
                  <c:v>261</c:v>
                </c:pt>
                <c:pt idx="9">
                  <c:v>225</c:v>
                </c:pt>
                <c:pt idx="10">
                  <c:v>246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2C-4CCD-A45C-869C0DB6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8208"/>
        <c:axId val="435556640"/>
      </c:lineChart>
      <c:catAx>
        <c:axId val="43555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56640"/>
        <c:crosses val="autoZero"/>
        <c:auto val="1"/>
        <c:lblAlgn val="ctr"/>
        <c:lblOffset val="100"/>
        <c:noMultiLvlLbl val="0"/>
      </c:catAx>
      <c:valAx>
        <c:axId val="43555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3555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Pom_tabulky_grafy!$A$39:$A$50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Pom_tabulky_grafy!$H$39:$H$50</c:f>
              <c:numCache>
                <c:formatCode>0</c:formatCode>
                <c:ptCount val="12"/>
                <c:pt idx="0">
                  <c:v>94.81609195402298</c:v>
                </c:pt>
                <c:pt idx="1">
                  <c:v>83.798816568047329</c:v>
                </c:pt>
                <c:pt idx="2">
                  <c:v>94.759615384615387</c:v>
                </c:pt>
                <c:pt idx="3">
                  <c:v>87.10710128055878</c:v>
                </c:pt>
                <c:pt idx="4">
                  <c:v>69.252232142857139</c:v>
                </c:pt>
                <c:pt idx="5">
                  <c:v>76.84210526315789</c:v>
                </c:pt>
                <c:pt idx="6">
                  <c:v>110.16363636363636</c:v>
                </c:pt>
                <c:pt idx="7">
                  <c:v>97.373653686826842</c:v>
                </c:pt>
                <c:pt idx="8">
                  <c:v>69.283636363636361</c:v>
                </c:pt>
                <c:pt idx="9">
                  <c:v>90.247252747252745</c:v>
                </c:pt>
                <c:pt idx="10">
                  <c:v>89.969939879759522</c:v>
                </c:pt>
                <c:pt idx="11">
                  <c:v>130.97261567516526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E-4E29-9F28-E1BF02795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8992"/>
        <c:axId val="435561344"/>
      </c:lineChart>
      <c:catAx>
        <c:axId val="43555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61344"/>
        <c:crosses val="autoZero"/>
        <c:auto val="1"/>
        <c:lblAlgn val="ctr"/>
        <c:lblOffset val="100"/>
        <c:noMultiLvlLbl val="0"/>
      </c:catAx>
      <c:valAx>
        <c:axId val="43556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355589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- 2019'!$B$6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- 2019'!$C$6:$D$6</c:f>
              <c:numCache>
                <c:formatCode>#,##0</c:formatCode>
                <c:ptCount val="2"/>
                <c:pt idx="0">
                  <c:v>1832</c:v>
                </c:pt>
                <c:pt idx="1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FB2-87D9-EEC313375215}"/>
            </c:ext>
          </c:extLst>
        </c:ser>
        <c:ser>
          <c:idx val="1"/>
          <c:order val="1"/>
          <c:tx>
            <c:strRef>
              <c:f>'Výsl. KS trest - 2019'!$B$7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- 2019'!$C$7:$D$7</c:f>
              <c:numCache>
                <c:formatCode>#,##0</c:formatCode>
                <c:ptCount val="2"/>
                <c:pt idx="0">
                  <c:v>1881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1-4FB2-87D9-EEC313375215}"/>
            </c:ext>
          </c:extLst>
        </c:ser>
        <c:ser>
          <c:idx val="2"/>
          <c:order val="2"/>
          <c:tx>
            <c:strRef>
              <c:f>'Výsl. KS trest - 2019'!$B$8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- 2019'!$C$8:$D$8</c:f>
              <c:numCache>
                <c:formatCode>#,##0</c:formatCode>
                <c:ptCount val="2"/>
                <c:pt idx="0">
                  <c:v>2413</c:v>
                </c:pt>
                <c:pt idx="1">
                  <c:v>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1-4FB2-87D9-EEC313375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5559776"/>
        <c:axId val="435560168"/>
      </c:barChart>
      <c:catAx>
        <c:axId val="43555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5560168"/>
        <c:crosses val="autoZero"/>
        <c:auto val="1"/>
        <c:lblAlgn val="ctr"/>
        <c:lblOffset val="100"/>
        <c:noMultiLvlLbl val="0"/>
      </c:catAx>
      <c:valAx>
        <c:axId val="435560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55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Statistiky odvolání,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- 2019'!$B$9</c:f>
              <c:strCache>
                <c:ptCount val="1"/>
                <c:pt idx="0">
                  <c:v>Míra odvolání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- 2019'!$C$9:$D$9</c:f>
              <c:numCache>
                <c:formatCode>#,##0.00</c:formatCode>
                <c:ptCount val="2"/>
                <c:pt idx="0">
                  <c:v>91.089110000000005</c:v>
                </c:pt>
                <c:pt idx="1">
                  <c:v>79.900000000000006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A-4778-917A-5104A6418732}"/>
            </c:ext>
          </c:extLst>
        </c:ser>
        <c:ser>
          <c:idx val="1"/>
          <c:order val="1"/>
          <c:tx>
            <c:strRef>
              <c:f>'Výsl. KS trest - 2019'!$B$10</c:f>
              <c:strCache>
                <c:ptCount val="1"/>
                <c:pt idx="0">
                  <c:v>Míra změny rozsudku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- 2019'!$C$10:$D$10</c:f>
              <c:numCache>
                <c:formatCode>#,##0.00</c:formatCode>
                <c:ptCount val="2"/>
                <c:pt idx="0">
                  <c:v>50</c:v>
                </c:pt>
                <c:pt idx="1">
                  <c:v>50.52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A-4778-917A-5104A6418732}"/>
            </c:ext>
          </c:extLst>
        </c:ser>
        <c:ser>
          <c:idx val="2"/>
          <c:order val="2"/>
          <c:tx>
            <c:strRef>
              <c:f>'Výsl. KS trest - 2019'!$B$11</c:f>
              <c:strCache>
                <c:ptCount val="1"/>
                <c:pt idx="0">
                  <c:v>Celk. míra zm. rozs.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- 2019'!$C$11:$D$11</c:f>
              <c:numCache>
                <c:formatCode>#,##0.00</c:formatCode>
                <c:ptCount val="2"/>
                <c:pt idx="0">
                  <c:v>45.544555000000003</c:v>
                </c:pt>
                <c:pt idx="1">
                  <c:v>40.365480000000005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A-4778-917A-5104A6418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7760"/>
        <c:axId val="434928544"/>
      </c:barChart>
      <c:catAx>
        <c:axId val="434927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928544"/>
        <c:crosses val="autoZero"/>
        <c:auto val="1"/>
        <c:lblAlgn val="ctr"/>
        <c:lblOffset val="100"/>
        <c:noMultiLvlLbl val="0"/>
      </c:catAx>
      <c:valAx>
        <c:axId val="434928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349277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- 2019'!$B$16</c:f>
              <c:strCache>
                <c:ptCount val="1"/>
                <c:pt idx="0">
                  <c:v>Disposition time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- 2019'!$C$16:$D$16</c:f>
              <c:numCache>
                <c:formatCode>#,##0</c:formatCode>
                <c:ptCount val="2"/>
                <c:pt idx="0">
                  <c:v>263.27868852459017</c:v>
                </c:pt>
                <c:pt idx="1">
                  <c:v>230.26845637583892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8-4BCD-B585-442577B92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5800"/>
        <c:axId val="434922664"/>
      </c:barChart>
      <c:catAx>
        <c:axId val="434925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922664"/>
        <c:crosses val="autoZero"/>
        <c:auto val="1"/>
        <c:lblAlgn val="ctr"/>
        <c:lblOffset val="100"/>
        <c:noMultiLvlLbl val="0"/>
      </c:catAx>
      <c:valAx>
        <c:axId val="4349226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434925800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Míra odsouzení,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- 2019'!$A$18</c:f>
              <c:strCache>
                <c:ptCount val="1"/>
                <c:pt idx="0">
                  <c:v>Míra odsouzení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- 2019'!$C$18:$D$18</c:f>
              <c:numCache>
                <c:formatCode>#,##0.00</c:formatCode>
                <c:ptCount val="2"/>
                <c:pt idx="0">
                  <c:v>79.156329999999997</c:v>
                </c:pt>
                <c:pt idx="1">
                  <c:v>84.36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9A7-8C81-E133B57E7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6192"/>
        <c:axId val="434926584"/>
      </c:barChart>
      <c:catAx>
        <c:axId val="434926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926584"/>
        <c:crosses val="autoZero"/>
        <c:auto val="1"/>
        <c:lblAlgn val="ctr"/>
        <c:lblOffset val="100"/>
        <c:noMultiLvlLbl val="0"/>
      </c:catAx>
      <c:valAx>
        <c:axId val="4349265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crossAx val="434926192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layout>
        <c:manualLayout>
          <c:xMode val="edge"/>
          <c:yMode val="edge"/>
          <c:x val="0.27233558612547365"/>
          <c:y val="2.615557348840865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- 2019'!$I$6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- 2019'!$J$6:$K$6</c:f>
              <c:numCache>
                <c:formatCode>#,##0</c:formatCode>
                <c:ptCount val="2"/>
                <c:pt idx="0">
                  <c:v>49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7A-A5F7-48B2DF6D7EAA}"/>
            </c:ext>
          </c:extLst>
        </c:ser>
        <c:ser>
          <c:idx val="1"/>
          <c:order val="1"/>
          <c:tx>
            <c:strRef>
              <c:f>'Výsl. KS trest - 2019'!$I$7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- 2019'!$J$7:$K$7</c:f>
              <c:numCache>
                <c:formatCode>#,##0</c:formatCode>
                <c:ptCount val="2"/>
                <c:pt idx="0">
                  <c:v>30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7A-A5F7-48B2DF6D7EAA}"/>
            </c:ext>
          </c:extLst>
        </c:ser>
        <c:ser>
          <c:idx val="2"/>
          <c:order val="2"/>
          <c:tx>
            <c:strRef>
              <c:f>'Výsl. KS trest - 2019'!$I$8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- 2019'!$J$8:$K$8</c:f>
              <c:numCache>
                <c:formatCode>#,##0</c:formatCode>
                <c:ptCount val="2"/>
                <c:pt idx="0">
                  <c:v>76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7A-A5F7-48B2DF6D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8936"/>
        <c:axId val="434921488"/>
      </c:barChart>
      <c:catAx>
        <c:axId val="434928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921488"/>
        <c:crosses val="autoZero"/>
        <c:auto val="1"/>
        <c:lblAlgn val="ctr"/>
        <c:lblOffset val="100"/>
        <c:noMultiLvlLbl val="0"/>
      </c:catAx>
      <c:valAx>
        <c:axId val="434921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4928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CCFFCC"/>
    </a:solidFill>
  </c:sp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- 2019'!$I$13</c:f>
              <c:strCache>
                <c:ptCount val="1"/>
                <c:pt idx="0">
                  <c:v>Disposition time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Pom_tabulky_grafy_KS!$C$5:$C$6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- 2019'!$J$13:$K$13</c:f>
              <c:numCache>
                <c:formatCode>#,##0</c:formatCode>
                <c:ptCount val="2"/>
                <c:pt idx="0">
                  <c:v>16.064283809015738</c:v>
                </c:pt>
                <c:pt idx="1">
                  <c:v>23.673717919805153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F-4416-B619-80285EF4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3840"/>
        <c:axId val="434921880"/>
      </c:barChart>
      <c:catAx>
        <c:axId val="43492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921880"/>
        <c:crosses val="autoZero"/>
        <c:auto val="1"/>
        <c:lblAlgn val="ctr"/>
        <c:lblOffset val="100"/>
        <c:noMultiLvlLbl val="0"/>
      </c:catAx>
      <c:valAx>
        <c:axId val="434921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434923840"/>
        <c:crosses val="autoZero"/>
        <c:crossBetween val="between"/>
      </c:valAx>
    </c:plotArea>
    <c:plotVisOnly val="1"/>
    <c:dispBlanksAs val="gap"/>
    <c:showDLblsOverMax val="0"/>
  </c:chart>
  <c:spPr>
    <a:solidFill>
      <a:srgbClr val="CCFFCC"/>
    </a:solidFill>
  </c:sp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>
                <a:effectLst/>
              </a:rPr>
              <a:t>Vyřizování na soudce</a:t>
            </a:r>
            <a:r>
              <a:rPr lang="cs-CZ"/>
              <a:t>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- 2019'!$B$19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- 2019'!$C$19:$D$19</c:f>
              <c:numCache>
                <c:formatCode>#\ ##0.0</c:formatCode>
                <c:ptCount val="2"/>
                <c:pt idx="0">
                  <c:v>15.294117647058824</c:v>
                </c:pt>
                <c:pt idx="1">
                  <c:v>15.980217086834733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F5F-80EF-55ED0FE581CB}"/>
            </c:ext>
          </c:extLst>
        </c:ser>
        <c:ser>
          <c:idx val="1"/>
          <c:order val="1"/>
          <c:tx>
            <c:strRef>
              <c:f>'Výsl. KS trest - 2019'!$B$20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- 2019'!$C$20:$D$20</c:f>
              <c:numCache>
                <c:formatCode>#\ ##0.0</c:formatCode>
                <c:ptCount val="2"/>
                <c:pt idx="0">
                  <c:v>14.352941176470589</c:v>
                </c:pt>
                <c:pt idx="1">
                  <c:v>16.248879551820728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F5F-80EF-55ED0FE581CB}"/>
            </c:ext>
          </c:extLst>
        </c:ser>
        <c:ser>
          <c:idx val="2"/>
          <c:order val="2"/>
          <c:tx>
            <c:strRef>
              <c:f>'Výsl. KS trest - 2019'!$B$21</c:f>
              <c:strCache>
                <c:ptCount val="1"/>
                <c:pt idx="0">
                  <c:v>Nevyřízeno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- 2019'!$C$21:$D$21</c:f>
              <c:numCache>
                <c:formatCode>#\ ##0.0</c:formatCode>
                <c:ptCount val="2"/>
                <c:pt idx="0">
                  <c:v>10.352941176470589</c:v>
                </c:pt>
                <c:pt idx="1">
                  <c:v>9.9896533613445371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F5F-80EF-55ED0FE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2272"/>
        <c:axId val="434924232"/>
      </c:barChart>
      <c:catAx>
        <c:axId val="434922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924232"/>
        <c:crosses val="autoZero"/>
        <c:auto val="1"/>
        <c:lblAlgn val="ctr"/>
        <c:lblOffset val="100"/>
        <c:noMultiLvlLbl val="0"/>
      </c:catAx>
      <c:valAx>
        <c:axId val="434924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crossAx val="434922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>
                <a:effectLst/>
              </a:rPr>
              <a:t>Vyřizování na soudce</a:t>
            </a:r>
            <a:r>
              <a:rPr lang="cs-CZ"/>
              <a:t>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trest - 2019'!$I$15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- 2019'!$J$15:$K$15</c:f>
              <c:numCache>
                <c:formatCode>#\ ##0.0</c:formatCode>
                <c:ptCount val="2"/>
                <c:pt idx="0">
                  <c:v>154.70588235294116</c:v>
                </c:pt>
                <c:pt idx="1">
                  <c:v>153.64141765114661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F5F-80EF-55ED0FE581CB}"/>
            </c:ext>
          </c:extLst>
        </c:ser>
        <c:ser>
          <c:idx val="1"/>
          <c:order val="1"/>
          <c:tx>
            <c:strRef>
              <c:f>'Výsl. KS trest - 2019'!$I$16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- 2019'!$J$16:$K$16</c:f>
              <c:numCache>
                <c:formatCode>#\ ##0.0</c:formatCode>
                <c:ptCount val="2"/>
                <c:pt idx="0">
                  <c:v>157.52100840336135</c:v>
                </c:pt>
                <c:pt idx="1">
                  <c:v>154.0722724113968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F5F-80EF-55ED0FE581CB}"/>
            </c:ext>
          </c:extLst>
        </c:ser>
        <c:ser>
          <c:idx val="2"/>
          <c:order val="2"/>
          <c:tx>
            <c:strRef>
              <c:f>'Výsl. KS trest - 2019'!$I$17</c:f>
              <c:strCache>
                <c:ptCount val="1"/>
                <c:pt idx="0">
                  <c:v>Nevyřízeno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trest - 2019'!$J$17:$K$17</c:f>
              <c:numCache>
                <c:formatCode>#\ ##0.0</c:formatCode>
                <c:ptCount val="2"/>
                <c:pt idx="0">
                  <c:v>6.9327731092436968</c:v>
                </c:pt>
                <c:pt idx="1">
                  <c:v>9.9930507296733833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F5F-80EF-55ED0FE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4925408"/>
        <c:axId val="437620056"/>
      </c:barChart>
      <c:catAx>
        <c:axId val="434925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7620056"/>
        <c:crosses val="autoZero"/>
        <c:auto val="1"/>
        <c:lblAlgn val="ctr"/>
        <c:lblOffset val="100"/>
        <c:noMultiLvlLbl val="0"/>
      </c:catAx>
      <c:valAx>
        <c:axId val="437620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crossAx val="434925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CCFFCC"/>
    </a:solidFill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Statistiky odvolání,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OS - 2019 průřezová data'!$C$9</c:f>
              <c:strCache>
                <c:ptCount val="1"/>
                <c:pt idx="0">
                  <c:v>Míra odvolání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92424242424242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61-493F-8EF8-28E96F99F3E1}"/>
                </c:ext>
              </c:extLst>
            </c:dLbl>
            <c:dLbl>
              <c:idx val="1"/>
              <c:layout>
                <c:manualLayout>
                  <c:x val="-1.603535353535353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61-493F-8EF8-28E96F99F3E1}"/>
                </c:ext>
              </c:extLst>
            </c:dLbl>
            <c:dLbl>
              <c:idx val="2"/>
              <c:layout>
                <c:manualLayout>
                  <c:x val="-1.92424242424242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61-493F-8EF8-28E96F99F3E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data'!$D$9,'Výsl. OS - 2019 průřezová data'!$E$9,'Výsl. OS - 2019 průřezová data'!$G$9)</c:f>
              <c:numCache>
                <c:formatCode>General</c:formatCode>
                <c:ptCount val="3"/>
                <c:pt idx="0" formatCode="#,##0.00">
                  <c:v>24.401910000000001</c:v>
                </c:pt>
                <c:pt idx="1">
                  <c:v>27.7</c:v>
                </c:pt>
                <c:pt idx="2" formatCode="#,##0.00">
                  <c:v>24.62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1-493F-8EF8-28E96F99F3E1}"/>
            </c:ext>
          </c:extLst>
        </c:ser>
        <c:ser>
          <c:idx val="1"/>
          <c:order val="1"/>
          <c:tx>
            <c:strRef>
              <c:f>'Výsl. OS - 2019 průřezová data'!$C$10</c:f>
              <c:strCache>
                <c:ptCount val="1"/>
                <c:pt idx="0">
                  <c:v>Míra změny rozsudku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data'!$D$10,'Výsl. OS - 2019 průřezová data'!$E$10,'Výsl. OS - 2019 průřezová data'!$G$10)</c:f>
              <c:numCache>
                <c:formatCode>General</c:formatCode>
                <c:ptCount val="3"/>
                <c:pt idx="0" formatCode="#,##0.00">
                  <c:v>14.63415</c:v>
                </c:pt>
                <c:pt idx="1">
                  <c:v>41.37</c:v>
                </c:pt>
                <c:pt idx="2" formatCode="#,##0.00">
                  <c:v>40.479999999999997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1-493F-8EF8-28E96F99F3E1}"/>
            </c:ext>
          </c:extLst>
        </c:ser>
        <c:ser>
          <c:idx val="2"/>
          <c:order val="2"/>
          <c:tx>
            <c:strRef>
              <c:f>'Výsl. OS - 2019 průřezová data'!$C$11</c:f>
              <c:strCache>
                <c:ptCount val="1"/>
                <c:pt idx="0">
                  <c:v>Celk. míra zm. rozs.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0353535353535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61-493F-8EF8-28E96F99F3E1}"/>
                </c:ext>
              </c:extLst>
            </c:dLbl>
            <c:dLbl>
              <c:idx val="1"/>
              <c:layout>
                <c:manualLayout>
                  <c:x val="1.92424242424242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61-493F-8EF8-28E96F99F3E1}"/>
                </c:ext>
              </c:extLst>
            </c:dLbl>
            <c:dLbl>
              <c:idx val="2"/>
              <c:layout>
                <c:manualLayout>
                  <c:x val="1.60353535353535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61-493F-8EF8-28E96F99F3E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data'!$D$11,'Výsl. OS - 2019 průřezová data'!$E$11,'Výsl. OS - 2019 průřezová data'!$G$11)</c:f>
              <c:numCache>
                <c:formatCode>0.00</c:formatCode>
                <c:ptCount val="3"/>
                <c:pt idx="0" formatCode="#,##0.00">
                  <c:v>3.5710121122650005</c:v>
                </c:pt>
                <c:pt idx="1">
                  <c:v>11.459489999999999</c:v>
                </c:pt>
                <c:pt idx="2" formatCode="#,##0.00">
                  <c:v>10.287701999999999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1-493F-8EF8-28E96F99F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40360"/>
        <c:axId val="434544280"/>
      </c:barChart>
      <c:catAx>
        <c:axId val="434540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544280"/>
        <c:crosses val="autoZero"/>
        <c:auto val="1"/>
        <c:lblAlgn val="ctr"/>
        <c:lblOffset val="100"/>
        <c:noMultiLvlLbl val="0"/>
      </c:catAx>
      <c:valAx>
        <c:axId val="434544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434540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Prvostupňová</a:t>
            </a:r>
            <a:r>
              <a:rPr lang="cs-CZ" sz="1400" baseline="0"/>
              <a:t> trestní agenda 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Pom_tabulky_grafy_KS!$B$17:$B$29</c:f>
              <c:numCache>
                <c:formatCode>General</c:formatCode>
                <c:ptCount val="13"/>
                <c:pt idx="0">
                  <c:v>323</c:v>
                </c:pt>
                <c:pt idx="1">
                  <c:v>431</c:v>
                </c:pt>
                <c:pt idx="2">
                  <c:v>435</c:v>
                </c:pt>
                <c:pt idx="3">
                  <c:v>596</c:v>
                </c:pt>
                <c:pt idx="4">
                  <c:v>525</c:v>
                </c:pt>
                <c:pt idx="5">
                  <c:v>474</c:v>
                </c:pt>
                <c:pt idx="6">
                  <c:v>474</c:v>
                </c:pt>
                <c:pt idx="7">
                  <c:v>484</c:v>
                </c:pt>
                <c:pt idx="8">
                  <c:v>394</c:v>
                </c:pt>
                <c:pt idx="9">
                  <c:v>519</c:v>
                </c:pt>
                <c:pt idx="10">
                  <c:v>624</c:v>
                </c:pt>
                <c:pt idx="11">
                  <c:v>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E-45D1-BCB2-CB612F175F93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Pom_tabulky_grafy_KS!$C$17:$C$29</c:f>
              <c:numCache>
                <c:formatCode>General</c:formatCode>
                <c:ptCount val="13"/>
                <c:pt idx="0">
                  <c:v>208</c:v>
                </c:pt>
                <c:pt idx="1">
                  <c:v>334</c:v>
                </c:pt>
                <c:pt idx="2">
                  <c:v>256</c:v>
                </c:pt>
                <c:pt idx="3">
                  <c:v>265</c:v>
                </c:pt>
                <c:pt idx="4">
                  <c:v>211</c:v>
                </c:pt>
                <c:pt idx="5">
                  <c:v>244</c:v>
                </c:pt>
                <c:pt idx="6">
                  <c:v>221</c:v>
                </c:pt>
                <c:pt idx="7">
                  <c:v>209</c:v>
                </c:pt>
                <c:pt idx="8">
                  <c:v>282</c:v>
                </c:pt>
                <c:pt idx="9">
                  <c:v>397</c:v>
                </c:pt>
                <c:pt idx="10">
                  <c:v>364</c:v>
                </c:pt>
                <c:pt idx="11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E-45D1-BCB2-CB612F175F93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Pom_tabulky_grafy_KS!$D$17:$D$28</c:f>
              <c:numCache>
                <c:formatCode>General</c:formatCode>
                <c:ptCount val="12"/>
                <c:pt idx="0">
                  <c:v>673</c:v>
                </c:pt>
                <c:pt idx="1">
                  <c:v>857</c:v>
                </c:pt>
                <c:pt idx="2">
                  <c:v>1125</c:v>
                </c:pt>
                <c:pt idx="3">
                  <c:v>1716</c:v>
                </c:pt>
                <c:pt idx="4">
                  <c:v>1481</c:v>
                </c:pt>
                <c:pt idx="5">
                  <c:v>1490</c:v>
                </c:pt>
                <c:pt idx="6">
                  <c:v>1674</c:v>
                </c:pt>
                <c:pt idx="7">
                  <c:v>1123</c:v>
                </c:pt>
                <c:pt idx="8">
                  <c:v>904</c:v>
                </c:pt>
                <c:pt idx="9">
                  <c:v>952</c:v>
                </c:pt>
                <c:pt idx="10">
                  <c:v>1392</c:v>
                </c:pt>
                <c:pt idx="11">
                  <c:v>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AE-45D1-BCB2-CB612F175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4960"/>
        <c:axId val="437618488"/>
      </c:lineChart>
      <c:catAx>
        <c:axId val="43761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618488"/>
        <c:crosses val="autoZero"/>
        <c:auto val="1"/>
        <c:lblAlgn val="ctr"/>
        <c:lblOffset val="100"/>
        <c:noMultiLvlLbl val="0"/>
      </c:catAx>
      <c:valAx>
        <c:axId val="437618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3761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Prvostupňová</a:t>
            </a:r>
            <a:r>
              <a:rPr lang="cs-CZ" sz="1400" baseline="0"/>
              <a:t> trestní agenda 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Pom_tabulky_grafy_KS!$E$17:$E$28</c:f>
              <c:numCache>
                <c:formatCode>General</c:formatCode>
                <c:ptCount val="12"/>
                <c:pt idx="0">
                  <c:v>306</c:v>
                </c:pt>
                <c:pt idx="1">
                  <c:v>314</c:v>
                </c:pt>
                <c:pt idx="2">
                  <c:v>282</c:v>
                </c:pt>
                <c:pt idx="3">
                  <c:v>275</c:v>
                </c:pt>
                <c:pt idx="4">
                  <c:v>290</c:v>
                </c:pt>
                <c:pt idx="5">
                  <c:v>304</c:v>
                </c:pt>
                <c:pt idx="6">
                  <c:v>315</c:v>
                </c:pt>
                <c:pt idx="7">
                  <c:v>340</c:v>
                </c:pt>
                <c:pt idx="8">
                  <c:v>292</c:v>
                </c:pt>
                <c:pt idx="9">
                  <c:v>266</c:v>
                </c:pt>
                <c:pt idx="10">
                  <c:v>301</c:v>
                </c:pt>
                <c:pt idx="11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E-478F-A64F-5D98C2F3B4D3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Pom_tabulky_grafy_KS!$F$17:$F$28</c:f>
              <c:numCache>
                <c:formatCode>General</c:formatCode>
                <c:ptCount val="12"/>
                <c:pt idx="0">
                  <c:v>293</c:v>
                </c:pt>
                <c:pt idx="1">
                  <c:v>338</c:v>
                </c:pt>
                <c:pt idx="2">
                  <c:v>302</c:v>
                </c:pt>
                <c:pt idx="3">
                  <c:v>301</c:v>
                </c:pt>
                <c:pt idx="4">
                  <c:v>270</c:v>
                </c:pt>
                <c:pt idx="5">
                  <c:v>293</c:v>
                </c:pt>
                <c:pt idx="6">
                  <c:v>309</c:v>
                </c:pt>
                <c:pt idx="7">
                  <c:v>310</c:v>
                </c:pt>
                <c:pt idx="8">
                  <c:v>318</c:v>
                </c:pt>
                <c:pt idx="9">
                  <c:v>284</c:v>
                </c:pt>
                <c:pt idx="10">
                  <c:v>289</c:v>
                </c:pt>
                <c:pt idx="11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E-478F-A64F-5D98C2F3B4D3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Pom_tabulky_grafy_KS!$G$17:$G$28</c:f>
              <c:numCache>
                <c:formatCode>General</c:formatCode>
                <c:ptCount val="12"/>
                <c:pt idx="0">
                  <c:v>198</c:v>
                </c:pt>
                <c:pt idx="1">
                  <c:v>171</c:v>
                </c:pt>
                <c:pt idx="2">
                  <c:v>150</c:v>
                </c:pt>
                <c:pt idx="3">
                  <c:v>123</c:v>
                </c:pt>
                <c:pt idx="4">
                  <c:v>142</c:v>
                </c:pt>
                <c:pt idx="5">
                  <c:v>153</c:v>
                </c:pt>
                <c:pt idx="6">
                  <c:v>159</c:v>
                </c:pt>
                <c:pt idx="7">
                  <c:v>189</c:v>
                </c:pt>
                <c:pt idx="8">
                  <c:v>165</c:v>
                </c:pt>
                <c:pt idx="9">
                  <c:v>147</c:v>
                </c:pt>
                <c:pt idx="10">
                  <c:v>159</c:v>
                </c:pt>
                <c:pt idx="11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E-478F-A64F-5D98C2F3B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5352"/>
        <c:axId val="437616528"/>
      </c:lineChart>
      <c:catAx>
        <c:axId val="43761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616528"/>
        <c:crosses val="autoZero"/>
        <c:auto val="1"/>
        <c:lblAlgn val="ctr"/>
        <c:lblOffset val="100"/>
        <c:noMultiLvlLbl val="0"/>
      </c:catAx>
      <c:valAx>
        <c:axId val="437616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37615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Prvostupňová</a:t>
            </a:r>
            <a:r>
              <a:rPr lang="cs-CZ" sz="1400" baseline="0"/>
              <a:t> trestní agenda - 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Pom_tabulky_grafy_KS!$H$17:$H$28</c:f>
              <c:numCache>
                <c:formatCode>0</c:formatCode>
                <c:ptCount val="12"/>
                <c:pt idx="0">
                  <c:v>246.65529010238907</c:v>
                </c:pt>
                <c:pt idx="1">
                  <c:v>184.65976331360949</c:v>
                </c:pt>
                <c:pt idx="2">
                  <c:v>181.29139072847681</c:v>
                </c:pt>
                <c:pt idx="3">
                  <c:v>149.15282392026577</c:v>
                </c:pt>
                <c:pt idx="4">
                  <c:v>191.96296296296296</c:v>
                </c:pt>
                <c:pt idx="5">
                  <c:v>190.59726962457339</c:v>
                </c:pt>
                <c:pt idx="6">
                  <c:v>187.81553398058253</c:v>
                </c:pt>
                <c:pt idx="7">
                  <c:v>222.5322580645161</c:v>
                </c:pt>
                <c:pt idx="8">
                  <c:v>189.38679245283018</c:v>
                </c:pt>
                <c:pt idx="9">
                  <c:v>188.92605633802816</c:v>
                </c:pt>
                <c:pt idx="10">
                  <c:v>200.81314878892732</c:v>
                </c:pt>
                <c:pt idx="11">
                  <c:v>263.27868852459017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F0-4A72-8D69-A8A775CCD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3000"/>
        <c:axId val="437613392"/>
      </c:lineChart>
      <c:catAx>
        <c:axId val="4376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613392"/>
        <c:crosses val="autoZero"/>
        <c:auto val="1"/>
        <c:lblAlgn val="ctr"/>
        <c:lblOffset val="100"/>
        <c:noMultiLvlLbl val="0"/>
      </c:catAx>
      <c:valAx>
        <c:axId val="437613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37613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Odvolací</a:t>
            </a:r>
            <a:r>
              <a:rPr lang="cs-CZ" sz="1400" baseline="0"/>
              <a:t> trestní agenda 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Pom_tabulky_grafy_KS!$B$33:$B$44</c:f>
              <c:numCache>
                <c:formatCode>0</c:formatCode>
                <c:ptCount val="12"/>
                <c:pt idx="0">
                  <c:v>47.288290000000003</c:v>
                </c:pt>
                <c:pt idx="1">
                  <c:v>46.51831</c:v>
                </c:pt>
                <c:pt idx="2">
                  <c:v>44.527209999999997</c:v>
                </c:pt>
                <c:pt idx="3">
                  <c:v>43.881920000000001</c:v>
                </c:pt>
                <c:pt idx="4">
                  <c:v>41.125770000000003</c:v>
                </c:pt>
                <c:pt idx="5">
                  <c:v>38.185720000000003</c:v>
                </c:pt>
                <c:pt idx="6">
                  <c:v>40.97016</c:v>
                </c:pt>
                <c:pt idx="7">
                  <c:v>40.093989999999998</c:v>
                </c:pt>
                <c:pt idx="8">
                  <c:v>42.156799999999997</c:v>
                </c:pt>
                <c:pt idx="9">
                  <c:v>43.778829999999999</c:v>
                </c:pt>
                <c:pt idx="10">
                  <c:v>39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9-43DC-9B6E-E250A997FBF3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Pom_tabulky_grafy_KS!$C$33:$C$44</c:f>
              <c:numCache>
                <c:formatCode>0</c:formatCode>
                <c:ptCount val="12"/>
                <c:pt idx="0">
                  <c:v>28</c:v>
                </c:pt>
                <c:pt idx="1">
                  <c:v>26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9-43DC-9B6E-E250A997FBF3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Pom_tabulky_grafy_KS!$D$33:$D$44</c:f>
              <c:numCache>
                <c:formatCode>0</c:formatCode>
                <c:ptCount val="12"/>
                <c:pt idx="0">
                  <c:v>82</c:v>
                </c:pt>
                <c:pt idx="1">
                  <c:v>78</c:v>
                </c:pt>
                <c:pt idx="2">
                  <c:v>70</c:v>
                </c:pt>
                <c:pt idx="3">
                  <c:v>81</c:v>
                </c:pt>
                <c:pt idx="4">
                  <c:v>68</c:v>
                </c:pt>
                <c:pt idx="5">
                  <c:v>70</c:v>
                </c:pt>
                <c:pt idx="6">
                  <c:v>70</c:v>
                </c:pt>
                <c:pt idx="7">
                  <c:v>63</c:v>
                </c:pt>
                <c:pt idx="8">
                  <c:v>66</c:v>
                </c:pt>
                <c:pt idx="9">
                  <c:v>65</c:v>
                </c:pt>
                <c:pt idx="10">
                  <c:v>64</c:v>
                </c:pt>
                <c:pt idx="1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9-43DC-9B6E-E250A997F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7704"/>
        <c:axId val="437618880"/>
      </c:lineChart>
      <c:catAx>
        <c:axId val="43761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618880"/>
        <c:crosses val="autoZero"/>
        <c:auto val="1"/>
        <c:lblAlgn val="ctr"/>
        <c:lblOffset val="100"/>
        <c:noMultiLvlLbl val="0"/>
      </c:catAx>
      <c:valAx>
        <c:axId val="437618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37617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CCFFCC"/>
    </a:solidFill>
  </c:sp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Odvolací trestní agenda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Pom_tabulky_grafy_KS!$E$33:$E$44</c:f>
              <c:numCache>
                <c:formatCode>0</c:formatCode>
                <c:ptCount val="12"/>
                <c:pt idx="0">
                  <c:v>4338</c:v>
                </c:pt>
                <c:pt idx="1">
                  <c:v>4296</c:v>
                </c:pt>
                <c:pt idx="2">
                  <c:v>4465</c:v>
                </c:pt>
                <c:pt idx="3">
                  <c:v>4390</c:v>
                </c:pt>
                <c:pt idx="4">
                  <c:v>4420</c:v>
                </c:pt>
                <c:pt idx="5">
                  <c:v>3745</c:v>
                </c:pt>
                <c:pt idx="6">
                  <c:v>4127</c:v>
                </c:pt>
                <c:pt idx="7">
                  <c:v>4098</c:v>
                </c:pt>
                <c:pt idx="8">
                  <c:v>4044</c:v>
                </c:pt>
                <c:pt idx="9">
                  <c:v>4062</c:v>
                </c:pt>
                <c:pt idx="10">
                  <c:v>3755</c:v>
                </c:pt>
                <c:pt idx="11">
                  <c:v>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E-4796-B68D-A11541B2DFEE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Pom_tabulky_grafy_KS!$F$33:$F$44</c:f>
              <c:numCache>
                <c:formatCode>0</c:formatCode>
                <c:ptCount val="12"/>
                <c:pt idx="0">
                  <c:v>4289</c:v>
                </c:pt>
                <c:pt idx="1">
                  <c:v>4306</c:v>
                </c:pt>
                <c:pt idx="2">
                  <c:v>4450</c:v>
                </c:pt>
                <c:pt idx="3">
                  <c:v>4420</c:v>
                </c:pt>
                <c:pt idx="4">
                  <c:v>4448</c:v>
                </c:pt>
                <c:pt idx="5">
                  <c:v>3788</c:v>
                </c:pt>
                <c:pt idx="6">
                  <c:v>4049</c:v>
                </c:pt>
                <c:pt idx="7">
                  <c:v>4079</c:v>
                </c:pt>
                <c:pt idx="8">
                  <c:v>4083</c:v>
                </c:pt>
                <c:pt idx="9">
                  <c:v>4050</c:v>
                </c:pt>
                <c:pt idx="10">
                  <c:v>3705</c:v>
                </c:pt>
                <c:pt idx="11">
                  <c:v>3749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E-4796-B68D-A11541B2DFEE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Pom_tabulky_grafy_KS!$A$17:$A$28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Pom_tabulky_grafy_KS!$G$33:$G$44</c:f>
              <c:numCache>
                <c:formatCode>0</c:formatCode>
                <c:ptCount val="12"/>
                <c:pt idx="0">
                  <c:v>216</c:v>
                </c:pt>
                <c:pt idx="1">
                  <c:v>204</c:v>
                </c:pt>
                <c:pt idx="2">
                  <c:v>219</c:v>
                </c:pt>
                <c:pt idx="3">
                  <c:v>186</c:v>
                </c:pt>
                <c:pt idx="4">
                  <c:v>157</c:v>
                </c:pt>
                <c:pt idx="5">
                  <c:v>114</c:v>
                </c:pt>
                <c:pt idx="6">
                  <c:v>191</c:v>
                </c:pt>
                <c:pt idx="7">
                  <c:v>210</c:v>
                </c:pt>
                <c:pt idx="8">
                  <c:v>170</c:v>
                </c:pt>
                <c:pt idx="9">
                  <c:v>181</c:v>
                </c:pt>
                <c:pt idx="10">
                  <c:v>231</c:v>
                </c:pt>
                <c:pt idx="1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E-4796-B68D-A11541B2D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6920"/>
        <c:axId val="437615744"/>
      </c:lineChart>
      <c:catAx>
        <c:axId val="43761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615744"/>
        <c:crosses val="autoZero"/>
        <c:auto val="1"/>
        <c:lblAlgn val="ctr"/>
        <c:lblOffset val="100"/>
        <c:noMultiLvlLbl val="0"/>
      </c:catAx>
      <c:valAx>
        <c:axId val="43761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37616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CCFFCC"/>
    </a:solidFill>
  </c:sp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aseline="0"/>
              <a:t>Odvolací trestní agenda - 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Pom_tabulky_grafy_KS!$A$33:$A$44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Pom_tabulky_grafy_KS!$H$33:$H$44</c:f>
              <c:numCache>
                <c:formatCode>0</c:formatCode>
                <c:ptCount val="12"/>
                <c:pt idx="0">
                  <c:v>18.381907204476569</c:v>
                </c:pt>
                <c:pt idx="1">
                  <c:v>17.292150487691593</c:v>
                </c:pt>
                <c:pt idx="2">
                  <c:v>17.962921348314609</c:v>
                </c:pt>
                <c:pt idx="3">
                  <c:v>15.359728506787331</c:v>
                </c:pt>
                <c:pt idx="4">
                  <c:v>12.883318345323742</c:v>
                </c:pt>
                <c:pt idx="5">
                  <c:v>10.984688489968322</c:v>
                </c:pt>
                <c:pt idx="6">
                  <c:v>17.217831563348977</c:v>
                </c:pt>
                <c:pt idx="7">
                  <c:v>18.791370433929885</c:v>
                </c:pt>
                <c:pt idx="8">
                  <c:v>15.197158951751165</c:v>
                </c:pt>
                <c:pt idx="9">
                  <c:v>16.312345679012346</c:v>
                </c:pt>
                <c:pt idx="10">
                  <c:v>22.757085020242915</c:v>
                </c:pt>
                <c:pt idx="11">
                  <c:v>16.064283809015738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6B-4987-BDC6-BABB84C15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8096"/>
        <c:axId val="437619272"/>
      </c:lineChart>
      <c:catAx>
        <c:axId val="43761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619272"/>
        <c:crosses val="autoZero"/>
        <c:auto val="1"/>
        <c:lblAlgn val="ctr"/>
        <c:lblOffset val="100"/>
        <c:noMultiLvlLbl val="0"/>
      </c:catAx>
      <c:valAx>
        <c:axId val="437619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37618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CCFFCC"/>
    </a:solidFill>
  </c:sp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layout>
        <c:manualLayout>
          <c:xMode val="edge"/>
          <c:yMode val="edge"/>
          <c:x val="0.27233558612547365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- 2019'!$B$6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- 2019'!$C$6:$D$6</c:f>
              <c:numCache>
                <c:formatCode>#,##0</c:formatCode>
                <c:ptCount val="2"/>
                <c:pt idx="0">
                  <c:v>971</c:v>
                </c:pt>
                <c:pt idx="1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6-4F3D-843A-50F3151B86D1}"/>
            </c:ext>
          </c:extLst>
        </c:ser>
        <c:ser>
          <c:idx val="1"/>
          <c:order val="1"/>
          <c:tx>
            <c:strRef>
              <c:f>'Výsl. KS civil - 2019'!$B$7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- 2019'!$C$7:$D$7</c:f>
              <c:numCache>
                <c:formatCode>#,##0</c:formatCode>
                <c:ptCount val="2"/>
                <c:pt idx="0">
                  <c:v>482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6-4F3D-843A-50F3151B86D1}"/>
            </c:ext>
          </c:extLst>
        </c:ser>
        <c:ser>
          <c:idx val="2"/>
          <c:order val="2"/>
          <c:tx>
            <c:strRef>
              <c:f>'Výsl. KS civil - 2019'!$B$8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- 2019'!$C$8:$D$8</c:f>
              <c:numCache>
                <c:formatCode>#,##0</c:formatCode>
                <c:ptCount val="2"/>
                <c:pt idx="0">
                  <c:v>2442</c:v>
                </c:pt>
                <c:pt idx="1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6-4F3D-843A-50F3151B8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920392"/>
        <c:axId val="436921176"/>
      </c:barChart>
      <c:catAx>
        <c:axId val="436920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6921176"/>
        <c:crosses val="autoZero"/>
        <c:auto val="1"/>
        <c:lblAlgn val="ctr"/>
        <c:lblOffset val="100"/>
        <c:noMultiLvlLbl val="0"/>
      </c:catAx>
      <c:valAx>
        <c:axId val="436921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6920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Statistiky odvolání, 2019</a:t>
            </a:r>
          </a:p>
        </c:rich>
      </c:tx>
      <c:layout>
        <c:manualLayout>
          <c:xMode val="edge"/>
          <c:yMode val="edge"/>
          <c:x val="0.18847353239260933"/>
          <c:y val="2.615557348840865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- 2019'!$B$9</c:f>
              <c:strCache>
                <c:ptCount val="1"/>
                <c:pt idx="0">
                  <c:v>Míra odvolání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- 2019'!$C$9:$D$9</c:f>
              <c:numCache>
                <c:formatCode>#,##0.00</c:formatCode>
                <c:ptCount val="2"/>
                <c:pt idx="0">
                  <c:v>39.735100000000003</c:v>
                </c:pt>
                <c:pt idx="1">
                  <c:v>35.56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F04-99D5-24E1235DC3C0}"/>
            </c:ext>
          </c:extLst>
        </c:ser>
        <c:ser>
          <c:idx val="1"/>
          <c:order val="1"/>
          <c:tx>
            <c:strRef>
              <c:f>'Výsl. KS civil - 2019'!$B$10</c:f>
              <c:strCache>
                <c:ptCount val="1"/>
                <c:pt idx="0">
                  <c:v>Míra změny rozsudku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- 2019'!$C$10:$D$10</c:f>
              <c:numCache>
                <c:formatCode>#,##0.00</c:formatCode>
                <c:ptCount val="2"/>
                <c:pt idx="0">
                  <c:v>54.71698</c:v>
                </c:pt>
                <c:pt idx="1">
                  <c:v>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1-4F04-99D5-24E1235DC3C0}"/>
            </c:ext>
          </c:extLst>
        </c:ser>
        <c:ser>
          <c:idx val="2"/>
          <c:order val="2"/>
          <c:tx>
            <c:strRef>
              <c:f>'Výsl. KS civil - 2019'!$B$11</c:f>
              <c:strCache>
                <c:ptCount val="1"/>
                <c:pt idx="0">
                  <c:v>Celk. míra zm. rozs.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- 2019'!$C$11:$D$11</c:f>
              <c:numCache>
                <c:formatCode>#,##0.00</c:formatCode>
                <c:ptCount val="2"/>
                <c:pt idx="0">
                  <c:v>21.741846719980003</c:v>
                </c:pt>
                <c:pt idx="1">
                  <c:v>14.846300000000001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1-4F04-99D5-24E1235DC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916080"/>
        <c:axId val="436915296"/>
      </c:barChart>
      <c:catAx>
        <c:axId val="43691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6915296"/>
        <c:crosses val="autoZero"/>
        <c:auto val="1"/>
        <c:lblAlgn val="ctr"/>
        <c:lblOffset val="100"/>
        <c:noMultiLvlLbl val="0"/>
      </c:catAx>
      <c:valAx>
        <c:axId val="436915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36916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- 2019'!$B$16</c:f>
              <c:strCache>
                <c:ptCount val="1"/>
                <c:pt idx="0">
                  <c:v>Disposition time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- 2019'!$C$16:$D$16</c:f>
              <c:numCache>
                <c:formatCode>#,##0</c:formatCode>
                <c:ptCount val="2"/>
                <c:pt idx="0">
                  <c:v>332.25913621262458</c:v>
                </c:pt>
                <c:pt idx="1">
                  <c:v>234.64285714285717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F-4D21-BE11-C5884B63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921568"/>
        <c:axId val="436922352"/>
      </c:barChart>
      <c:catAx>
        <c:axId val="43692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6922352"/>
        <c:crosses val="autoZero"/>
        <c:auto val="1"/>
        <c:lblAlgn val="ctr"/>
        <c:lblOffset val="100"/>
        <c:noMultiLvlLbl val="0"/>
      </c:catAx>
      <c:valAx>
        <c:axId val="4369223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</a:t>
                </a:r>
                <a:r>
                  <a:rPr lang="cs-CZ" baseline="0"/>
                  <a:t> time</a:t>
                </a:r>
                <a:endParaRPr lang="cs-CZ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43692156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layout>
        <c:manualLayout>
          <c:xMode val="edge"/>
          <c:yMode val="edge"/>
          <c:x val="0.27261672672339288"/>
          <c:y val="2.615557348840865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- 2019'!$I$6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- 2019'!$J$6:$K$6</c:f>
              <c:numCache>
                <c:formatCode>#,##0</c:formatCode>
                <c:ptCount val="2"/>
                <c:pt idx="0">
                  <c:v>971</c:v>
                </c:pt>
                <c:pt idx="1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7-46E8-B1F4-40883EF8F1DA}"/>
            </c:ext>
          </c:extLst>
        </c:ser>
        <c:ser>
          <c:idx val="1"/>
          <c:order val="1"/>
          <c:tx>
            <c:strRef>
              <c:f>'Výsl. KS civil - 2019'!$I$7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- 2019'!$J$7:$K$7</c:f>
              <c:numCache>
                <c:formatCode>#,##0</c:formatCode>
                <c:ptCount val="2"/>
                <c:pt idx="0">
                  <c:v>482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7-46E8-B1F4-40883EF8F1DA}"/>
            </c:ext>
          </c:extLst>
        </c:ser>
        <c:ser>
          <c:idx val="2"/>
          <c:order val="2"/>
          <c:tx>
            <c:strRef>
              <c:f>'Výsl. KS civil - 2019'!$I$8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- 2019'!$J$8:$K$8</c:f>
              <c:numCache>
                <c:formatCode>#,##0</c:formatCode>
                <c:ptCount val="2"/>
                <c:pt idx="0">
                  <c:v>2442</c:v>
                </c:pt>
                <c:pt idx="1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7-46E8-B1F4-40883EF8F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916472"/>
        <c:axId val="436917256"/>
      </c:barChart>
      <c:catAx>
        <c:axId val="436916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6917256"/>
        <c:crosses val="autoZero"/>
        <c:auto val="1"/>
        <c:lblAlgn val="ctr"/>
        <c:lblOffset val="100"/>
        <c:noMultiLvlLbl val="0"/>
      </c:catAx>
      <c:valAx>
        <c:axId val="436917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6916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data'!$D$16,'Výsl. OS - 2019 průřezová data'!$E$16,'Výsl. OS - 2019 průřezová data'!$G$16)</c:f>
              <c:numCache>
                <c:formatCode>0</c:formatCode>
                <c:ptCount val="3"/>
                <c:pt idx="0" formatCode="#,##0">
                  <c:v>14.786780383795309</c:v>
                </c:pt>
                <c:pt idx="1">
                  <c:v>24.356447399667537</c:v>
                </c:pt>
                <c:pt idx="2" formatCode="#,##0">
                  <c:v>60.538005923000981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C-4D62-AA87-31323E747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41144"/>
        <c:axId val="434541536"/>
      </c:barChart>
      <c:catAx>
        <c:axId val="434541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541536"/>
        <c:crosses val="autoZero"/>
        <c:auto val="1"/>
        <c:lblAlgn val="ctr"/>
        <c:lblOffset val="100"/>
        <c:noMultiLvlLbl val="0"/>
      </c:catAx>
      <c:valAx>
        <c:axId val="434541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43454114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- 2019'!$I$16</c:f>
              <c:strCache>
                <c:ptCount val="1"/>
                <c:pt idx="0">
                  <c:v>Disposition time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- 2019'!$J$16:$K$16</c:f>
              <c:numCache>
                <c:formatCode>#,##0</c:formatCode>
                <c:ptCount val="2"/>
                <c:pt idx="0">
                  <c:v>332.25913621262458</c:v>
                </c:pt>
                <c:pt idx="1">
                  <c:v>234.64285714285717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2-49EC-90C6-91C7EEC4C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918040"/>
        <c:axId val="436918432"/>
      </c:barChart>
      <c:catAx>
        <c:axId val="436918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6918432"/>
        <c:crosses val="autoZero"/>
        <c:auto val="1"/>
        <c:lblAlgn val="ctr"/>
        <c:lblOffset val="100"/>
        <c:noMultiLvlLbl val="0"/>
      </c:catAx>
      <c:valAx>
        <c:axId val="4369184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43691804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Statistiky odvolání,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- 2019'!$I$9</c:f>
              <c:strCache>
                <c:ptCount val="1"/>
                <c:pt idx="0">
                  <c:v>Míra odvolání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- 2019'!$J$9:$K$9</c:f>
              <c:numCache>
                <c:formatCode>#,##0.00</c:formatCode>
                <c:ptCount val="2"/>
                <c:pt idx="0">
                  <c:v>39.735100000000003</c:v>
                </c:pt>
                <c:pt idx="1">
                  <c:v>35.56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A-4820-B9BE-3E4105F9D0BA}"/>
            </c:ext>
          </c:extLst>
        </c:ser>
        <c:ser>
          <c:idx val="1"/>
          <c:order val="1"/>
          <c:tx>
            <c:strRef>
              <c:f>'Výsl. KS civil - 2019'!$I$10</c:f>
              <c:strCache>
                <c:ptCount val="1"/>
                <c:pt idx="0">
                  <c:v>Míra změny rozsudku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- 2019'!$J$10:$K$10</c:f>
              <c:numCache>
                <c:formatCode>#,##0.00</c:formatCode>
                <c:ptCount val="2"/>
                <c:pt idx="0">
                  <c:v>54.71698</c:v>
                </c:pt>
                <c:pt idx="1">
                  <c:v>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A-4820-B9BE-3E4105F9D0BA}"/>
            </c:ext>
          </c:extLst>
        </c:ser>
        <c:ser>
          <c:idx val="2"/>
          <c:order val="2"/>
          <c:tx>
            <c:strRef>
              <c:f>'Výsl. KS civil - 2019'!$I$11</c:f>
              <c:strCache>
                <c:ptCount val="1"/>
                <c:pt idx="0">
                  <c:v>Celk. míra zm. rozs.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- 2019'!$J$11:$K$11</c:f>
              <c:numCache>
                <c:formatCode>#,##0.00</c:formatCode>
                <c:ptCount val="2"/>
                <c:pt idx="0">
                  <c:v>21.741846719980003</c:v>
                </c:pt>
                <c:pt idx="1">
                  <c:v>14.846300000000001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0A-4820-B9BE-3E4105F9D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914904"/>
        <c:axId val="436918824"/>
      </c:barChart>
      <c:catAx>
        <c:axId val="436914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6918824"/>
        <c:crosses val="autoZero"/>
        <c:auto val="1"/>
        <c:lblAlgn val="ctr"/>
        <c:lblOffset val="100"/>
        <c:noMultiLvlLbl val="0"/>
      </c:catAx>
      <c:valAx>
        <c:axId val="436918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36914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- 2019'!$S$6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- 2019'!$T$6:$U$6</c:f>
              <c:numCache>
                <c:formatCode>#,##0</c:formatCode>
                <c:ptCount val="2"/>
                <c:pt idx="0">
                  <c:v>74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D-48FD-AA41-1BF3F677D3E4}"/>
            </c:ext>
          </c:extLst>
        </c:ser>
        <c:ser>
          <c:idx val="1"/>
          <c:order val="1"/>
          <c:tx>
            <c:strRef>
              <c:f>'Výsl. KS civil - 2019'!$S$7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- 2019'!$T$7:$U$7</c:f>
              <c:numCache>
                <c:formatCode>#,##0</c:formatCode>
                <c:ptCount val="2"/>
                <c:pt idx="0">
                  <c:v>55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D-48FD-AA41-1BF3F677D3E4}"/>
            </c:ext>
          </c:extLst>
        </c:ser>
        <c:ser>
          <c:idx val="2"/>
          <c:order val="2"/>
          <c:tx>
            <c:strRef>
              <c:f>'Výsl. KS civil - 2019'!$S$8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- 2019'!$T$8:$U$8</c:f>
              <c:numCache>
                <c:formatCode>#,##0</c:formatCode>
                <c:ptCount val="2"/>
                <c:pt idx="0">
                  <c:v>134</c:v>
                </c:pt>
                <c:pt idx="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D-48FD-AA41-1BF3F677D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7619664"/>
        <c:axId val="438244440"/>
      </c:barChart>
      <c:catAx>
        <c:axId val="43761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8244440"/>
        <c:crosses val="autoZero"/>
        <c:auto val="1"/>
        <c:lblAlgn val="ctr"/>
        <c:lblOffset val="100"/>
        <c:noMultiLvlLbl val="0"/>
      </c:catAx>
      <c:valAx>
        <c:axId val="438244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7619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00B050"/>
    </a:solidFill>
  </c:sp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- 2019'!$S$13</c:f>
              <c:strCache>
                <c:ptCount val="1"/>
                <c:pt idx="0">
                  <c:v>Disposition time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Pom_tabulky_grafy_KS!$H$2:$H$3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- 2019'!$T$13:$U$13</c:f>
              <c:numCache>
                <c:formatCode>#,##0</c:formatCode>
                <c:ptCount val="2"/>
                <c:pt idx="0">
                  <c:v>45.092005802855617</c:v>
                </c:pt>
                <c:pt idx="1">
                  <c:v>61.561487574446616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C-463B-9C73-D2204AB11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8247968"/>
        <c:axId val="438247184"/>
      </c:barChart>
      <c:catAx>
        <c:axId val="4382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8247184"/>
        <c:crosses val="autoZero"/>
        <c:auto val="1"/>
        <c:lblAlgn val="ctr"/>
        <c:lblOffset val="100"/>
        <c:noMultiLvlLbl val="0"/>
      </c:catAx>
      <c:valAx>
        <c:axId val="4382471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438247968"/>
        <c:crosses val="autoZero"/>
        <c:crossBetween val="between"/>
      </c:valAx>
    </c:plotArea>
    <c:plotVisOnly val="1"/>
    <c:dispBlanksAs val="gap"/>
    <c:showDLblsOverMax val="0"/>
  </c:chart>
  <c:spPr>
    <a:solidFill>
      <a:srgbClr val="00B050"/>
    </a:solidFill>
  </c:sp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>
                <a:effectLst/>
              </a:rPr>
              <a:t>Vyřizování na soudce</a:t>
            </a:r>
            <a:r>
              <a:rPr lang="cs-CZ"/>
              <a:t>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- 2019'!$B$18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- 2019'!$C$18:$D$18</c:f>
              <c:numCache>
                <c:formatCode>#\ ##0.0</c:formatCode>
                <c:ptCount val="2"/>
                <c:pt idx="0">
                  <c:v>46.666666666666664</c:v>
                </c:pt>
                <c:pt idx="1">
                  <c:v>58.930481283422459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F5F-80EF-55ED0FE581CB}"/>
            </c:ext>
          </c:extLst>
        </c:ser>
        <c:ser>
          <c:idx val="1"/>
          <c:order val="1"/>
          <c:tx>
            <c:strRef>
              <c:f>'Výsl. KS civil - 2019'!$B$19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- 2019'!$C$19:$D$19</c:f>
              <c:numCache>
                <c:formatCode>#\ ##0.0</c:formatCode>
                <c:ptCount val="2"/>
                <c:pt idx="0">
                  <c:v>50.166666666666664</c:v>
                </c:pt>
                <c:pt idx="1">
                  <c:v>62.139037433155082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F5F-80EF-55ED0FE581CB}"/>
            </c:ext>
          </c:extLst>
        </c:ser>
        <c:ser>
          <c:idx val="2"/>
          <c:order val="2"/>
          <c:tx>
            <c:strRef>
              <c:f>'Výsl. KS civil - 2019'!$B$20</c:f>
              <c:strCache>
                <c:ptCount val="1"/>
                <c:pt idx="0">
                  <c:v>Nevyřízeno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- 2019'!$C$20:$D$20</c:f>
              <c:numCache>
                <c:formatCode>#\ ##0.0</c:formatCode>
                <c:ptCount val="2"/>
                <c:pt idx="0">
                  <c:v>45.666666666666664</c:v>
                </c:pt>
                <c:pt idx="1">
                  <c:v>39.946524064171122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F5F-80EF-55ED0FE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8244048"/>
        <c:axId val="438248752"/>
      </c:barChart>
      <c:catAx>
        <c:axId val="43824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8248752"/>
        <c:crosses val="autoZero"/>
        <c:auto val="1"/>
        <c:lblAlgn val="ctr"/>
        <c:lblOffset val="100"/>
        <c:noMultiLvlLbl val="0"/>
      </c:catAx>
      <c:valAx>
        <c:axId val="43824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crossAx val="438244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>
                <a:effectLst/>
              </a:rPr>
              <a:t>Vyřizování na soudce</a:t>
            </a:r>
            <a:r>
              <a:rPr lang="cs-CZ"/>
              <a:t>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- 2019'!$I$18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- 2019'!$J$18:$K$18</c:f>
              <c:numCache>
                <c:formatCode>#\ ##0.0</c:formatCode>
                <c:ptCount val="2"/>
                <c:pt idx="0">
                  <c:v>480.33333333333331</c:v>
                </c:pt>
                <c:pt idx="1">
                  <c:v>283.69114877589453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F5F-80EF-55ED0FE581CB}"/>
            </c:ext>
          </c:extLst>
        </c:ser>
        <c:ser>
          <c:idx val="1"/>
          <c:order val="1"/>
          <c:tx>
            <c:strRef>
              <c:f>'Výsl. KS civil - 2019'!$I$19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- 2019'!$J$19:$K$19</c:f>
              <c:numCache>
                <c:formatCode>#\ ##0.0</c:formatCode>
                <c:ptCount val="2"/>
                <c:pt idx="0">
                  <c:v>516.57142857142856</c:v>
                </c:pt>
                <c:pt idx="1">
                  <c:v>306.79221594475831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F5F-80EF-55ED0FE581CB}"/>
            </c:ext>
          </c:extLst>
        </c:ser>
        <c:ser>
          <c:idx val="2"/>
          <c:order val="2"/>
          <c:tx>
            <c:strRef>
              <c:f>'Výsl. KS civil - 2019'!$I$20</c:f>
              <c:strCache>
                <c:ptCount val="1"/>
                <c:pt idx="0">
                  <c:v>Nevyřízeno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- 2019'!$J$20:$K$20</c:f>
              <c:numCache>
                <c:formatCode>#\ ##0.0</c:formatCode>
                <c:ptCount val="2"/>
                <c:pt idx="0">
                  <c:v>203.61904761904762</c:v>
                </c:pt>
                <c:pt idx="1">
                  <c:v>184.75831763967355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F5F-80EF-55ED0FE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8246400"/>
        <c:axId val="438249144"/>
      </c:barChart>
      <c:catAx>
        <c:axId val="43824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8249144"/>
        <c:crosses val="autoZero"/>
        <c:auto val="1"/>
        <c:lblAlgn val="ctr"/>
        <c:lblOffset val="100"/>
        <c:noMultiLvlLbl val="0"/>
      </c:catAx>
      <c:valAx>
        <c:axId val="438249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crossAx val="438246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>
                <a:effectLst/>
              </a:rPr>
              <a:t>Vyřizování na soudce</a:t>
            </a:r>
            <a:r>
              <a:rPr lang="cs-CZ"/>
              <a:t>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civil - 2019'!$S$15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- 2019'!$T$15:$U$15</c:f>
              <c:numCache>
                <c:formatCode>#\ ##0.0</c:formatCode>
                <c:ptCount val="2"/>
                <c:pt idx="0">
                  <c:v>140.63829787234042</c:v>
                </c:pt>
                <c:pt idx="1">
                  <c:v>128.0780857713788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F5F-80EF-55ED0FE581CB}"/>
            </c:ext>
          </c:extLst>
        </c:ser>
        <c:ser>
          <c:idx val="1"/>
          <c:order val="1"/>
          <c:tx>
            <c:strRef>
              <c:f>'Výsl. KS civil - 2019'!$S$16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- 2019'!$T$16:$U$16</c:f>
              <c:numCache>
                <c:formatCode>#\ ##0.0</c:formatCode>
                <c:ptCount val="2"/>
                <c:pt idx="0">
                  <c:v>139.32978723404256</c:v>
                </c:pt>
                <c:pt idx="1">
                  <c:v>132.05666854537071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F5F-80EF-55ED0FE581CB}"/>
            </c:ext>
          </c:extLst>
        </c:ser>
        <c:ser>
          <c:idx val="2"/>
          <c:order val="2"/>
          <c:tx>
            <c:strRef>
              <c:f>'Výsl. KS civil - 2019'!$S$17</c:f>
              <c:strCache>
                <c:ptCount val="1"/>
                <c:pt idx="0">
                  <c:v>Nevyřízeno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civil - 2019'!$T$17:$U$17</c:f>
              <c:numCache>
                <c:formatCode>#\ ##0.0</c:formatCode>
                <c:ptCount val="2"/>
                <c:pt idx="0">
                  <c:v>17.212765957446809</c:v>
                </c:pt>
                <c:pt idx="1">
                  <c:v>22.272890300763439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F5F-80EF-55ED0FE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8248360"/>
        <c:axId val="438249928"/>
      </c:barChart>
      <c:catAx>
        <c:axId val="438248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8249928"/>
        <c:crosses val="autoZero"/>
        <c:auto val="1"/>
        <c:lblAlgn val="ctr"/>
        <c:lblOffset val="100"/>
        <c:noMultiLvlLbl val="0"/>
      </c:catAx>
      <c:valAx>
        <c:axId val="438249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crossAx val="438248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00B050"/>
    </a:solidFill>
  </c:sp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 </a:t>
            </a:r>
            <a:r>
              <a:rPr lang="cs-CZ" sz="1400" baseline="0"/>
              <a:t>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Pom_tabulky_grafy_KS!$A$49:$A$59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Pom_tabulky_grafy_KS!$B$49:$B$59</c:f>
              <c:numCache>
                <c:formatCode>General</c:formatCode>
                <c:ptCount val="11"/>
                <c:pt idx="0">
                  <c:v>366</c:v>
                </c:pt>
                <c:pt idx="1">
                  <c:v>446</c:v>
                </c:pt>
                <c:pt idx="2">
                  <c:v>286</c:v>
                </c:pt>
                <c:pt idx="3">
                  <c:v>317</c:v>
                </c:pt>
                <c:pt idx="4">
                  <c:v>411</c:v>
                </c:pt>
                <c:pt idx="5">
                  <c:v>372</c:v>
                </c:pt>
                <c:pt idx="6">
                  <c:v>397</c:v>
                </c:pt>
                <c:pt idx="7">
                  <c:v>582</c:v>
                </c:pt>
                <c:pt idx="8">
                  <c:v>526</c:v>
                </c:pt>
                <c:pt idx="9">
                  <c:v>758</c:v>
                </c:pt>
                <c:pt idx="10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0-400E-B5CB-1D3133231A93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Pom_tabulky_grafy_KS!$A$49:$A$59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Pom_tabulky_grafy_KS!$C$49:$C$59</c:f>
              <c:numCache>
                <c:formatCode>General</c:formatCode>
                <c:ptCount val="11"/>
                <c:pt idx="0">
                  <c:v>211</c:v>
                </c:pt>
                <c:pt idx="1">
                  <c:v>274</c:v>
                </c:pt>
                <c:pt idx="2">
                  <c:v>162</c:v>
                </c:pt>
                <c:pt idx="3">
                  <c:v>174</c:v>
                </c:pt>
                <c:pt idx="4">
                  <c:v>220</c:v>
                </c:pt>
                <c:pt idx="5">
                  <c:v>173</c:v>
                </c:pt>
                <c:pt idx="6">
                  <c:v>247</c:v>
                </c:pt>
                <c:pt idx="7">
                  <c:v>343</c:v>
                </c:pt>
                <c:pt idx="8">
                  <c:v>311</c:v>
                </c:pt>
                <c:pt idx="9">
                  <c:v>414</c:v>
                </c:pt>
                <c:pt idx="10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0-400E-B5CB-1D3133231A93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Pom_tabulky_grafy_KS!$A$49:$A$59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Pom_tabulky_grafy_KS!$D$49:$D$59</c:f>
              <c:numCache>
                <c:formatCode>General</c:formatCode>
                <c:ptCount val="11"/>
                <c:pt idx="0">
                  <c:v>892</c:v>
                </c:pt>
                <c:pt idx="1">
                  <c:v>994</c:v>
                </c:pt>
                <c:pt idx="2">
                  <c:v>727</c:v>
                </c:pt>
                <c:pt idx="3">
                  <c:v>691</c:v>
                </c:pt>
                <c:pt idx="4">
                  <c:v>1015</c:v>
                </c:pt>
                <c:pt idx="5">
                  <c:v>792</c:v>
                </c:pt>
                <c:pt idx="6">
                  <c:v>922</c:v>
                </c:pt>
                <c:pt idx="7">
                  <c:v>1239</c:v>
                </c:pt>
                <c:pt idx="8">
                  <c:v>1241</c:v>
                </c:pt>
                <c:pt idx="9">
                  <c:v>1989</c:v>
                </c:pt>
                <c:pt idx="10">
                  <c:v>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0-400E-B5CB-1D3133231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0320"/>
        <c:axId val="438250712"/>
      </c:lineChart>
      <c:catAx>
        <c:axId val="43825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8250712"/>
        <c:crosses val="autoZero"/>
        <c:auto val="1"/>
        <c:lblAlgn val="ctr"/>
        <c:lblOffset val="100"/>
        <c:noMultiLvlLbl val="0"/>
      </c:catAx>
      <c:valAx>
        <c:axId val="438250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3825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Pom_tabulky_grafy_KS!$A$49:$A$60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Pom_tabulky_grafy_KS!$E$49:$E$60</c:f>
              <c:numCache>
                <c:formatCode>General</c:formatCode>
                <c:ptCount val="12"/>
                <c:pt idx="0">
                  <c:v>919</c:v>
                </c:pt>
                <c:pt idx="1">
                  <c:v>919</c:v>
                </c:pt>
                <c:pt idx="2">
                  <c:v>1613</c:v>
                </c:pt>
                <c:pt idx="3">
                  <c:v>963</c:v>
                </c:pt>
                <c:pt idx="4">
                  <c:v>1123</c:v>
                </c:pt>
                <c:pt idx="5">
                  <c:v>1404</c:v>
                </c:pt>
                <c:pt idx="6">
                  <c:v>873</c:v>
                </c:pt>
                <c:pt idx="7">
                  <c:v>692</c:v>
                </c:pt>
                <c:pt idx="8">
                  <c:v>446</c:v>
                </c:pt>
                <c:pt idx="9">
                  <c:v>331</c:v>
                </c:pt>
                <c:pt idx="10">
                  <c:v>351</c:v>
                </c:pt>
                <c:pt idx="11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A-495D-8282-4DBE83606ECD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Pom_tabulky_grafy_KS!$A$49:$A$60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Pom_tabulky_grafy_KS!$F$49:$F$60</c:f>
              <c:numCache>
                <c:formatCode>General</c:formatCode>
                <c:ptCount val="12"/>
                <c:pt idx="0">
                  <c:v>946</c:v>
                </c:pt>
                <c:pt idx="1">
                  <c:v>927</c:v>
                </c:pt>
                <c:pt idx="2">
                  <c:v>1617</c:v>
                </c:pt>
                <c:pt idx="3">
                  <c:v>989</c:v>
                </c:pt>
                <c:pt idx="4">
                  <c:v>951</c:v>
                </c:pt>
                <c:pt idx="5">
                  <c:v>1294</c:v>
                </c:pt>
                <c:pt idx="6">
                  <c:v>1037</c:v>
                </c:pt>
                <c:pt idx="7">
                  <c:v>848</c:v>
                </c:pt>
                <c:pt idx="8">
                  <c:v>563</c:v>
                </c:pt>
                <c:pt idx="9">
                  <c:v>375</c:v>
                </c:pt>
                <c:pt idx="10">
                  <c:v>363</c:v>
                </c:pt>
                <c:pt idx="11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A-495D-8282-4DBE83606ECD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Pom_tabulky_grafy_KS!$A$49:$A$60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Pom_tabulky_grafy_KS!$G$49:$G$60</c:f>
              <c:numCache>
                <c:formatCode>General</c:formatCode>
                <c:ptCount val="12"/>
                <c:pt idx="0">
                  <c:v>535</c:v>
                </c:pt>
                <c:pt idx="1">
                  <c:v>529</c:v>
                </c:pt>
                <c:pt idx="2">
                  <c:v>525</c:v>
                </c:pt>
                <c:pt idx="3">
                  <c:v>500</c:v>
                </c:pt>
                <c:pt idx="4">
                  <c:v>673</c:v>
                </c:pt>
                <c:pt idx="5">
                  <c:v>784</c:v>
                </c:pt>
                <c:pt idx="6">
                  <c:v>620</c:v>
                </c:pt>
                <c:pt idx="7">
                  <c:v>465</c:v>
                </c:pt>
                <c:pt idx="8">
                  <c:v>351</c:v>
                </c:pt>
                <c:pt idx="9">
                  <c:v>307</c:v>
                </c:pt>
                <c:pt idx="10">
                  <c:v>295</c:v>
                </c:pt>
                <c:pt idx="11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A-495D-8282-4DBE83606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45224"/>
        <c:axId val="438243656"/>
      </c:lineChart>
      <c:catAx>
        <c:axId val="43824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8243656"/>
        <c:crosses val="autoZero"/>
        <c:auto val="1"/>
        <c:lblAlgn val="ctr"/>
        <c:lblOffset val="100"/>
        <c:noMultiLvlLbl val="0"/>
      </c:catAx>
      <c:valAx>
        <c:axId val="438243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38245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 </a:t>
            </a:r>
            <a:r>
              <a:rPr lang="cs-CZ" sz="1400" baseline="0"/>
              <a:t>- 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Pom_tabulky_grafy_KS!$A$49:$A$59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Pom_tabulky_grafy_KS!$H$49:$H$60</c:f>
              <c:numCache>
                <c:formatCode>0</c:formatCode>
                <c:ptCount val="12"/>
                <c:pt idx="0">
                  <c:v>206.42177589852008</c:v>
                </c:pt>
                <c:pt idx="1">
                  <c:v>208.29018338727079</c:v>
                </c:pt>
                <c:pt idx="2">
                  <c:v>118.5064935064935</c:v>
                </c:pt>
                <c:pt idx="3">
                  <c:v>184.52982810920122</c:v>
                </c:pt>
                <c:pt idx="4">
                  <c:v>258.30178759200845</c:v>
                </c:pt>
                <c:pt idx="5">
                  <c:v>221.14374034003092</c:v>
                </c:pt>
                <c:pt idx="6">
                  <c:v>218.22565091610414</c:v>
                </c:pt>
                <c:pt idx="7">
                  <c:v>200.14740566037733</c:v>
                </c:pt>
                <c:pt idx="8">
                  <c:v>227.55772646536411</c:v>
                </c:pt>
                <c:pt idx="9">
                  <c:v>298.81333333333333</c:v>
                </c:pt>
                <c:pt idx="10">
                  <c:v>296.62534435261711</c:v>
                </c:pt>
                <c:pt idx="11">
                  <c:v>332.25913621262458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D-4499-8734-C4ED93BFD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79544"/>
        <c:axId val="440481112"/>
      </c:lineChart>
      <c:catAx>
        <c:axId val="44047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1112"/>
        <c:crosses val="autoZero"/>
        <c:auto val="1"/>
        <c:lblAlgn val="ctr"/>
        <c:lblOffset val="100"/>
        <c:noMultiLvlLbl val="0"/>
      </c:catAx>
      <c:valAx>
        <c:axId val="440481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479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Míra odsouzení,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data'!$D$21,'Výsl. OS - 2019 průřezová data'!$E$21,'Výsl. OS - 2019 průřezová data'!$G$21)</c:f>
              <c:numCache>
                <c:formatCode>0.00</c:formatCode>
                <c:ptCount val="3"/>
                <c:pt idx="0" formatCode="#,##0.00">
                  <c:v>84.393069999999994</c:v>
                </c:pt>
                <c:pt idx="1">
                  <c:v>84.219269999999995</c:v>
                </c:pt>
                <c:pt idx="2" formatCode="#,##0.00">
                  <c:v>83.84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322-84F1-5D3E45DC7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39576"/>
        <c:axId val="434539184"/>
      </c:barChart>
      <c:catAx>
        <c:axId val="434539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539184"/>
        <c:crosses val="autoZero"/>
        <c:auto val="1"/>
        <c:lblAlgn val="ctr"/>
        <c:lblOffset val="100"/>
        <c:noMultiLvlLbl val="0"/>
      </c:catAx>
      <c:valAx>
        <c:axId val="43453918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43453957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Cm </a:t>
            </a:r>
            <a:r>
              <a:rPr lang="cs-CZ" sz="1400" baseline="0"/>
              <a:t>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Pom_tabulky_grafy_KS!$B$65:$B$76</c:f>
              <c:numCache>
                <c:formatCode>General</c:formatCode>
                <c:ptCount val="12"/>
                <c:pt idx="0">
                  <c:v>926</c:v>
                </c:pt>
                <c:pt idx="1">
                  <c:v>765</c:v>
                </c:pt>
                <c:pt idx="2">
                  <c:v>601</c:v>
                </c:pt>
                <c:pt idx="3">
                  <c:v>509</c:v>
                </c:pt>
                <c:pt idx="4">
                  <c:v>499</c:v>
                </c:pt>
                <c:pt idx="5">
                  <c:v>564</c:v>
                </c:pt>
                <c:pt idx="6">
                  <c:v>524</c:v>
                </c:pt>
                <c:pt idx="7">
                  <c:v>661</c:v>
                </c:pt>
                <c:pt idx="8">
                  <c:v>867</c:v>
                </c:pt>
                <c:pt idx="9">
                  <c:v>782</c:v>
                </c:pt>
                <c:pt idx="10">
                  <c:v>789</c:v>
                </c:pt>
                <c:pt idx="11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E-4DBA-AF11-303322BC5C6D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Pom_tabulky_grafy_KS!$C$65:$C$76</c:f>
              <c:numCache>
                <c:formatCode>General</c:formatCode>
                <c:ptCount val="12"/>
                <c:pt idx="0">
                  <c:v>619</c:v>
                </c:pt>
                <c:pt idx="1">
                  <c:v>544</c:v>
                </c:pt>
                <c:pt idx="2">
                  <c:v>287</c:v>
                </c:pt>
                <c:pt idx="3">
                  <c:v>170</c:v>
                </c:pt>
                <c:pt idx="4">
                  <c:v>140</c:v>
                </c:pt>
                <c:pt idx="5">
                  <c:v>139</c:v>
                </c:pt>
                <c:pt idx="6">
                  <c:v>175</c:v>
                </c:pt>
                <c:pt idx="7">
                  <c:v>250</c:v>
                </c:pt>
                <c:pt idx="8">
                  <c:v>314</c:v>
                </c:pt>
                <c:pt idx="9">
                  <c:v>288</c:v>
                </c:pt>
                <c:pt idx="10">
                  <c:v>286</c:v>
                </c:pt>
                <c:pt idx="11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E-4DBA-AF11-303322BC5C6D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Pom_tabulky_grafy_KS!$D$65:$D$76</c:f>
              <c:numCache>
                <c:formatCode>General</c:formatCode>
                <c:ptCount val="12"/>
                <c:pt idx="0">
                  <c:v>1875</c:v>
                </c:pt>
                <c:pt idx="1">
                  <c:v>1644</c:v>
                </c:pt>
                <c:pt idx="2">
                  <c:v>1470</c:v>
                </c:pt>
                <c:pt idx="3">
                  <c:v>1309</c:v>
                </c:pt>
                <c:pt idx="4">
                  <c:v>1252</c:v>
                </c:pt>
                <c:pt idx="5">
                  <c:v>1271</c:v>
                </c:pt>
                <c:pt idx="6">
                  <c:v>1272</c:v>
                </c:pt>
                <c:pt idx="7">
                  <c:v>1476</c:v>
                </c:pt>
                <c:pt idx="8">
                  <c:v>2222</c:v>
                </c:pt>
                <c:pt idx="9">
                  <c:v>1818</c:v>
                </c:pt>
                <c:pt idx="10">
                  <c:v>2012</c:v>
                </c:pt>
                <c:pt idx="11">
                  <c:v>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E-4DBA-AF11-303322BC5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83464"/>
        <c:axId val="440482288"/>
      </c:lineChart>
      <c:catAx>
        <c:axId val="44048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2288"/>
        <c:crosses val="autoZero"/>
        <c:auto val="1"/>
        <c:lblAlgn val="ctr"/>
        <c:lblOffset val="100"/>
        <c:noMultiLvlLbl val="0"/>
      </c:catAx>
      <c:valAx>
        <c:axId val="440482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0483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Cm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Pom_tabulky_grafy_KS!$E$65:$E$76</c:f>
              <c:numCache>
                <c:formatCode>General</c:formatCode>
                <c:ptCount val="12"/>
                <c:pt idx="0">
                  <c:v>15173</c:v>
                </c:pt>
                <c:pt idx="1">
                  <c:v>16099</c:v>
                </c:pt>
                <c:pt idx="2">
                  <c:v>15206</c:v>
                </c:pt>
                <c:pt idx="3">
                  <c:v>14958</c:v>
                </c:pt>
                <c:pt idx="4">
                  <c:v>13853</c:v>
                </c:pt>
                <c:pt idx="5">
                  <c:v>12991</c:v>
                </c:pt>
                <c:pt idx="6">
                  <c:v>10627</c:v>
                </c:pt>
                <c:pt idx="7">
                  <c:v>11406</c:v>
                </c:pt>
                <c:pt idx="8">
                  <c:v>10915</c:v>
                </c:pt>
                <c:pt idx="9">
                  <c:v>11857</c:v>
                </c:pt>
                <c:pt idx="10">
                  <c:v>11204</c:v>
                </c:pt>
                <c:pt idx="11">
                  <c:v>10087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CA4-AAD2-A92A638E49F6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Pom_tabulky_grafy_KS!$F$65:$F$76</c:f>
              <c:numCache>
                <c:formatCode>General</c:formatCode>
                <c:ptCount val="12"/>
                <c:pt idx="0">
                  <c:v>17521</c:v>
                </c:pt>
                <c:pt idx="1">
                  <c:v>17813</c:v>
                </c:pt>
                <c:pt idx="2">
                  <c:v>18103</c:v>
                </c:pt>
                <c:pt idx="3">
                  <c:v>16095</c:v>
                </c:pt>
                <c:pt idx="4">
                  <c:v>14520</c:v>
                </c:pt>
                <c:pt idx="5">
                  <c:v>13314</c:v>
                </c:pt>
                <c:pt idx="6">
                  <c:v>10864</c:v>
                </c:pt>
                <c:pt idx="7">
                  <c:v>12745</c:v>
                </c:pt>
                <c:pt idx="8">
                  <c:v>11910</c:v>
                </c:pt>
                <c:pt idx="9">
                  <c:v>12154</c:v>
                </c:pt>
                <c:pt idx="10">
                  <c:v>11737</c:v>
                </c:pt>
                <c:pt idx="11">
                  <c:v>10848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CA4-AAD2-A92A638E49F6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Pom_tabulky_grafy_KS!$G$65:$G$76</c:f>
              <c:numCache>
                <c:formatCode>General</c:formatCode>
                <c:ptCount val="12"/>
                <c:pt idx="0">
                  <c:v>15166</c:v>
                </c:pt>
                <c:pt idx="1">
                  <c:v>13471</c:v>
                </c:pt>
                <c:pt idx="2">
                  <c:v>10563</c:v>
                </c:pt>
                <c:pt idx="3">
                  <c:v>9427</c:v>
                </c:pt>
                <c:pt idx="4">
                  <c:v>8762</c:v>
                </c:pt>
                <c:pt idx="5">
                  <c:v>8438</c:v>
                </c:pt>
                <c:pt idx="6">
                  <c:v>8202</c:v>
                </c:pt>
                <c:pt idx="7">
                  <c:v>6861</c:v>
                </c:pt>
                <c:pt idx="8">
                  <c:v>5867</c:v>
                </c:pt>
                <c:pt idx="9">
                  <c:v>5569</c:v>
                </c:pt>
                <c:pt idx="10">
                  <c:v>5039</c:v>
                </c:pt>
                <c:pt idx="11">
                  <c:v>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CA4-AAD2-A92A638E4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86600"/>
        <c:axId val="440481504"/>
      </c:lineChart>
      <c:catAx>
        <c:axId val="44048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1504"/>
        <c:crosses val="autoZero"/>
        <c:auto val="1"/>
        <c:lblAlgn val="ctr"/>
        <c:lblOffset val="100"/>
        <c:noMultiLvlLbl val="0"/>
      </c:catAx>
      <c:valAx>
        <c:axId val="44048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0486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Cm </a:t>
            </a:r>
            <a:r>
              <a:rPr lang="cs-CZ" sz="1400" baseline="0"/>
              <a:t>- 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Pom_tabulky_grafy_KS!$A$65:$A$76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Pom_tabulky_grafy_KS!$H$65:$H$76</c:f>
              <c:numCache>
                <c:formatCode>0</c:formatCode>
                <c:ptCount val="12"/>
                <c:pt idx="0">
                  <c:v>315.94030021117516</c:v>
                </c:pt>
                <c:pt idx="1">
                  <c:v>276.02958513445236</c:v>
                </c:pt>
                <c:pt idx="2">
                  <c:v>212.97547367839587</c:v>
                </c:pt>
                <c:pt idx="3">
                  <c:v>213.78409443926685</c:v>
                </c:pt>
                <c:pt idx="4">
                  <c:v>220.2568870523416</c:v>
                </c:pt>
                <c:pt idx="5">
                  <c:v>231.32567222472588</c:v>
                </c:pt>
                <c:pt idx="6">
                  <c:v>275.56424889543445</c:v>
                </c:pt>
                <c:pt idx="7">
                  <c:v>196.48999607689291</c:v>
                </c:pt>
                <c:pt idx="8">
                  <c:v>179.80310663308143</c:v>
                </c:pt>
                <c:pt idx="9">
                  <c:v>167.24411716307387</c:v>
                </c:pt>
                <c:pt idx="10">
                  <c:v>156.70401295049842</c:v>
                </c:pt>
                <c:pt idx="11">
                  <c:v>143.87352507374632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B9-4B8A-9DA2-5DC02B6CA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82680"/>
        <c:axId val="440485424"/>
      </c:lineChart>
      <c:catAx>
        <c:axId val="44048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5424"/>
        <c:crosses val="autoZero"/>
        <c:auto val="1"/>
        <c:lblAlgn val="ctr"/>
        <c:lblOffset val="100"/>
        <c:noMultiLvlLbl val="0"/>
      </c:catAx>
      <c:valAx>
        <c:axId val="440485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482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Co </a:t>
            </a:r>
            <a:r>
              <a:rPr lang="cs-CZ" sz="1400" baseline="0"/>
              <a:t>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Pom_tabulky_grafy_KS!$A$83:$A$92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Pom_tabulky_grafy_KS!$B$83:$B$92</c:f>
              <c:numCache>
                <c:formatCode>0</c:formatCode>
                <c:ptCount val="10"/>
                <c:pt idx="0">
                  <c:v>92.561130000000006</c:v>
                </c:pt>
                <c:pt idx="1">
                  <c:v>91.877610000000004</c:v>
                </c:pt>
                <c:pt idx="2">
                  <c:v>79.186400000000006</c:v>
                </c:pt>
                <c:pt idx="3">
                  <c:v>86.513630000000006</c:v>
                </c:pt>
                <c:pt idx="4">
                  <c:v>79.874430000000004</c:v>
                </c:pt>
                <c:pt idx="5">
                  <c:v>86.500399999999999</c:v>
                </c:pt>
                <c:pt idx="6">
                  <c:v>81.931039999999996</c:v>
                </c:pt>
                <c:pt idx="7">
                  <c:v>76.971239999999995</c:v>
                </c:pt>
                <c:pt idx="8">
                  <c:v>81.602599999999995</c:v>
                </c:pt>
                <c:pt idx="9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C-455A-BDEB-86C33F8B8FAD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Pom_tabulky_grafy_KS!$A$83:$A$92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Pom_tabulky_grafy_KS!$C$83:$C$92</c:f>
              <c:numCache>
                <c:formatCode>General</c:formatCode>
                <c:ptCount val="10"/>
                <c:pt idx="0">
                  <c:v>65</c:v>
                </c:pt>
                <c:pt idx="1">
                  <c:v>68</c:v>
                </c:pt>
                <c:pt idx="2">
                  <c:v>54</c:v>
                </c:pt>
                <c:pt idx="3">
                  <c:v>64</c:v>
                </c:pt>
                <c:pt idx="4">
                  <c:v>63</c:v>
                </c:pt>
                <c:pt idx="5">
                  <c:v>63</c:v>
                </c:pt>
                <c:pt idx="6">
                  <c:v>60</c:v>
                </c:pt>
                <c:pt idx="7">
                  <c:v>57</c:v>
                </c:pt>
                <c:pt idx="8">
                  <c:v>62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C-455A-BDEB-86C33F8B8FAD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Pom_tabulky_grafy_KS!$A$83:$A$92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Pom_tabulky_grafy_KS!$D$83:$D$92</c:f>
              <c:numCache>
                <c:formatCode>General</c:formatCode>
                <c:ptCount val="10"/>
                <c:pt idx="0">
                  <c:v>176</c:v>
                </c:pt>
                <c:pt idx="1">
                  <c:v>176</c:v>
                </c:pt>
                <c:pt idx="2">
                  <c:v>161</c:v>
                </c:pt>
                <c:pt idx="3">
                  <c:v>167</c:v>
                </c:pt>
                <c:pt idx="4">
                  <c:v>148</c:v>
                </c:pt>
                <c:pt idx="5">
                  <c:v>161</c:v>
                </c:pt>
                <c:pt idx="6">
                  <c:v>156</c:v>
                </c:pt>
                <c:pt idx="7">
                  <c:v>153</c:v>
                </c:pt>
                <c:pt idx="8">
                  <c:v>152</c:v>
                </c:pt>
                <c:pt idx="9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C-455A-BDEB-86C33F8B8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84640"/>
        <c:axId val="440481896"/>
      </c:lineChart>
      <c:catAx>
        <c:axId val="4404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1896"/>
        <c:crosses val="autoZero"/>
        <c:auto val="1"/>
        <c:lblAlgn val="ctr"/>
        <c:lblOffset val="100"/>
        <c:noMultiLvlLbl val="0"/>
      </c:catAx>
      <c:valAx>
        <c:axId val="440481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48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00B050"/>
    </a:solidFill>
  </c:spPr>
  <c:printSettings>
    <c:headerFooter/>
    <c:pageMargins b="0.78740157499999996" l="0.7" r="0.7" t="0.78740157499999996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Co </a:t>
            </a:r>
            <a:r>
              <a:rPr lang="cs-CZ" sz="1400" baseline="0"/>
              <a:t>- 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Pom_tabulky_grafy_KS!$A$81:$A$92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Pom_tabulky_grafy_KS!$H$81:$H$92</c:f>
              <c:numCache>
                <c:formatCode>0</c:formatCode>
                <c:ptCount val="12"/>
                <c:pt idx="0">
                  <c:v>65.386254168210442</c:v>
                </c:pt>
                <c:pt idx="1">
                  <c:v>65.047593865679531</c:v>
                </c:pt>
                <c:pt idx="2">
                  <c:v>54.701376554174068</c:v>
                </c:pt>
                <c:pt idx="3">
                  <c:v>55.534860990443093</c:v>
                </c:pt>
                <c:pt idx="4">
                  <c:v>55.124720875769292</c:v>
                </c:pt>
                <c:pt idx="5">
                  <c:v>62.757797757797753</c:v>
                </c:pt>
                <c:pt idx="6">
                  <c:v>46.055124692332704</c:v>
                </c:pt>
                <c:pt idx="7">
                  <c:v>51.898536472493781</c:v>
                </c:pt>
                <c:pt idx="8">
                  <c:v>47.726226039332829</c:v>
                </c:pt>
                <c:pt idx="9">
                  <c:v>47.835929731521382</c:v>
                </c:pt>
                <c:pt idx="10">
                  <c:v>39.406986774008054</c:v>
                </c:pt>
                <c:pt idx="11">
                  <c:v>45.092005802855617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D4-4AB2-ADE0-D0625105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83856"/>
        <c:axId val="440485816"/>
      </c:lineChart>
      <c:catAx>
        <c:axId val="44048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5816"/>
        <c:crosses val="autoZero"/>
        <c:auto val="1"/>
        <c:lblAlgn val="ctr"/>
        <c:lblOffset val="100"/>
        <c:noMultiLvlLbl val="0"/>
      </c:catAx>
      <c:valAx>
        <c:axId val="440485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483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00B050"/>
    </a:solidFill>
  </c:spPr>
  <c:printSettings>
    <c:headerFooter/>
    <c:pageMargins b="0.78740157499999996" l="0.7" r="0.7" t="0.78740157499999996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Co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Pom_tabulky_grafy_KS!$A$81:$A$92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Pom_tabulky_grafy_KS!$E$81:$E$92</c:f>
              <c:numCache>
                <c:formatCode>General</c:formatCode>
                <c:ptCount val="12"/>
                <c:pt idx="0">
                  <c:v>16245</c:v>
                </c:pt>
                <c:pt idx="1">
                  <c:v>17153</c:v>
                </c:pt>
                <c:pt idx="2">
                  <c:v>17683</c:v>
                </c:pt>
                <c:pt idx="3">
                  <c:v>18516</c:v>
                </c:pt>
                <c:pt idx="4">
                  <c:v>18339</c:v>
                </c:pt>
                <c:pt idx="5">
                  <c:v>18347</c:v>
                </c:pt>
                <c:pt idx="6">
                  <c:v>21158</c:v>
                </c:pt>
                <c:pt idx="7">
                  <c:v>17036</c:v>
                </c:pt>
                <c:pt idx="8">
                  <c:v>15716</c:v>
                </c:pt>
                <c:pt idx="9">
                  <c:v>14961</c:v>
                </c:pt>
                <c:pt idx="10">
                  <c:v>13440</c:v>
                </c:pt>
                <c:pt idx="11">
                  <c:v>13220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E-42E2-B104-BD3D37136818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Pom_tabulky_grafy_KS!$A$81:$A$92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Pom_tabulky_grafy_KS!$F$81:$F$92</c:f>
              <c:numCache>
                <c:formatCode>General</c:formatCode>
                <c:ptCount val="12"/>
                <c:pt idx="0">
                  <c:v>16194</c:v>
                </c:pt>
                <c:pt idx="1">
                  <c:v>17019</c:v>
                </c:pt>
                <c:pt idx="2">
                  <c:v>18016</c:v>
                </c:pt>
                <c:pt idx="3">
                  <c:v>18416</c:v>
                </c:pt>
                <c:pt idx="4">
                  <c:v>18361</c:v>
                </c:pt>
                <c:pt idx="5">
                  <c:v>18018</c:v>
                </c:pt>
                <c:pt idx="6">
                  <c:v>21533</c:v>
                </c:pt>
                <c:pt idx="7">
                  <c:v>17287</c:v>
                </c:pt>
                <c:pt idx="8">
                  <c:v>16068</c:v>
                </c:pt>
                <c:pt idx="9">
                  <c:v>15085</c:v>
                </c:pt>
                <c:pt idx="10">
                  <c:v>13912</c:v>
                </c:pt>
                <c:pt idx="11">
                  <c:v>13097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E-42E2-B104-BD3D37136818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Pom_tabulky_grafy_KS!$A$81:$A$92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Pom_tabulky_grafy_KS!$G$81:$G$92</c:f>
              <c:numCache>
                <c:formatCode>General</c:formatCode>
                <c:ptCount val="12"/>
                <c:pt idx="0">
                  <c:v>2901</c:v>
                </c:pt>
                <c:pt idx="1">
                  <c:v>3033</c:v>
                </c:pt>
                <c:pt idx="2">
                  <c:v>2700</c:v>
                </c:pt>
                <c:pt idx="3">
                  <c:v>2802</c:v>
                </c:pt>
                <c:pt idx="4">
                  <c:v>2773</c:v>
                </c:pt>
                <c:pt idx="5">
                  <c:v>3098</c:v>
                </c:pt>
                <c:pt idx="6">
                  <c:v>2717</c:v>
                </c:pt>
                <c:pt idx="7">
                  <c:v>2458</c:v>
                </c:pt>
                <c:pt idx="8">
                  <c:v>2101</c:v>
                </c:pt>
                <c:pt idx="9">
                  <c:v>1977</c:v>
                </c:pt>
                <c:pt idx="10">
                  <c:v>1502</c:v>
                </c:pt>
                <c:pt idx="11">
                  <c:v>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E-42E2-B104-BD3D37136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79936"/>
        <c:axId val="440480328"/>
      </c:lineChart>
      <c:catAx>
        <c:axId val="4404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480328"/>
        <c:crosses val="autoZero"/>
        <c:auto val="1"/>
        <c:lblAlgn val="ctr"/>
        <c:lblOffset val="100"/>
        <c:noMultiLvlLbl val="0"/>
      </c:catAx>
      <c:valAx>
        <c:axId val="440480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0479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00B050"/>
    </a:solidFill>
  </c:spPr>
  <c:printSettings>
    <c:headerFooter/>
    <c:pageMargins b="0.78740157499999996" l="0.7" r="0.7" t="0.78740157499999996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spravni - 2019'!$B$6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- 2019'!$C$6:$D$6</c:f>
              <c:numCache>
                <c:formatCode>#,##0</c:formatCode>
                <c:ptCount val="2"/>
                <c:pt idx="0">
                  <c:v>646</c:v>
                </c:pt>
                <c:pt idx="1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9-4E32-8775-76BEB8D4E70C}"/>
            </c:ext>
          </c:extLst>
        </c:ser>
        <c:ser>
          <c:idx val="1"/>
          <c:order val="1"/>
          <c:tx>
            <c:strRef>
              <c:f>'Výsl. KS spravni - 2019'!$B$7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- 2019'!$C$7:$D$7</c:f>
              <c:numCache>
                <c:formatCode>#,##0</c:formatCode>
                <c:ptCount val="2"/>
                <c:pt idx="0">
                  <c:v>545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9-4E32-8775-76BEB8D4E70C}"/>
            </c:ext>
          </c:extLst>
        </c:ser>
        <c:ser>
          <c:idx val="2"/>
          <c:order val="2"/>
          <c:tx>
            <c:strRef>
              <c:f>'Výsl. KS spravni - 2019'!$B$8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- 2019'!$C$8:$D$8</c:f>
              <c:numCache>
                <c:formatCode>#,##0</c:formatCode>
                <c:ptCount val="2"/>
                <c:pt idx="0">
                  <c:v>1415</c:v>
                </c:pt>
                <c:pt idx="1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9-4E32-8775-76BEB8D4E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0967248"/>
        <c:axId val="440965680"/>
      </c:barChart>
      <c:catAx>
        <c:axId val="44096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65680"/>
        <c:crosses val="autoZero"/>
        <c:auto val="1"/>
        <c:lblAlgn val="ctr"/>
        <c:lblOffset val="100"/>
        <c:noMultiLvlLbl val="0"/>
      </c:catAx>
      <c:valAx>
        <c:axId val="440965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40967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>
                <a:effectLst/>
              </a:rPr>
              <a:t>Vyřizování na soudce</a:t>
            </a:r>
            <a:r>
              <a:rPr lang="cs-CZ"/>
              <a:t>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spravni - 2019'!$B$15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- 2019'!$C$15:$D$15</c:f>
              <c:numCache>
                <c:formatCode>0</c:formatCode>
                <c:ptCount val="2"/>
                <c:pt idx="0">
                  <c:v>104.38235294117646</c:v>
                </c:pt>
                <c:pt idx="1">
                  <c:v>119.48300454527606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F5F-80EF-55ED0FE581CB}"/>
            </c:ext>
          </c:extLst>
        </c:ser>
        <c:ser>
          <c:idx val="1"/>
          <c:order val="1"/>
          <c:tx>
            <c:strRef>
              <c:f>'Výsl. KS spravni - 2019'!$B$16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- 2019'!$C$16:$D$16</c:f>
              <c:numCache>
                <c:formatCode>0</c:formatCode>
                <c:ptCount val="2"/>
                <c:pt idx="0">
                  <c:v>100.11764705882354</c:v>
                </c:pt>
                <c:pt idx="1">
                  <c:v>109.61171553901937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F5F-80EF-55ED0FE581CB}"/>
            </c:ext>
          </c:extLst>
        </c:ser>
        <c:ser>
          <c:idx val="2"/>
          <c:order val="2"/>
          <c:tx>
            <c:strRef>
              <c:f>'Výsl. KS spravni - 2019'!$B$17</c:f>
              <c:strCache>
                <c:ptCount val="1"/>
                <c:pt idx="0">
                  <c:v>Nevyřízeno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- 2019'!$C$17:$D$17</c:f>
              <c:numCache>
                <c:formatCode>0</c:formatCode>
                <c:ptCount val="2"/>
                <c:pt idx="0">
                  <c:v>142.08823529411765</c:v>
                </c:pt>
                <c:pt idx="1">
                  <c:v>112.69435554595671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F5F-80EF-55ED0FE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0964896"/>
        <c:axId val="440965288"/>
      </c:barChart>
      <c:catAx>
        <c:axId val="44096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65288"/>
        <c:crosses val="autoZero"/>
        <c:auto val="1"/>
        <c:lblAlgn val="ctr"/>
        <c:lblOffset val="100"/>
        <c:noMultiLvlLbl val="0"/>
      </c:catAx>
      <c:valAx>
        <c:axId val="440965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4096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  <a:p>
            <a:pPr>
              <a:defRPr/>
            </a:pPr>
            <a:endParaRPr lang="cs-C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spravni - 2019'!$B$16</c:f>
              <c:strCache>
                <c:ptCount val="1"/>
                <c:pt idx="0">
                  <c:v>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Pom_tabulky_grafy_KS!$L$2:$L$3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spravni - 2019'!$C$16:$D$16</c:f>
              <c:numCache>
                <c:formatCode>0</c:formatCode>
                <c:ptCount val="2"/>
                <c:pt idx="0">
                  <c:v>100.11764705882354</c:v>
                </c:pt>
                <c:pt idx="1">
                  <c:v>109.61171553901937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D-491C-8820-37054577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0966856"/>
        <c:axId val="440959800"/>
      </c:barChart>
      <c:catAx>
        <c:axId val="440966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59800"/>
        <c:crosses val="autoZero"/>
        <c:auto val="1"/>
        <c:lblAlgn val="ctr"/>
        <c:lblOffset val="100"/>
        <c:noMultiLvlLbl val="0"/>
      </c:catAx>
      <c:valAx>
        <c:axId val="4409598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</a:t>
                </a:r>
                <a:r>
                  <a:rPr lang="cs-CZ" baseline="0"/>
                  <a:t> time</a:t>
                </a:r>
                <a:endParaRPr lang="cs-CZ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9668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Správní soudnictví</a:t>
            </a:r>
            <a:r>
              <a:rPr lang="cs-CZ" sz="1400" baseline="0"/>
              <a:t> 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Pom_tabulky_grafy_KS!$A$97:$A$108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Pom_tabulky_grafy_KS!$B$97:$B$108</c:f>
              <c:numCache>
                <c:formatCode>0</c:formatCode>
                <c:ptCount val="12"/>
                <c:pt idx="0">
                  <c:v>437.56490000000002</c:v>
                </c:pt>
                <c:pt idx="1">
                  <c:v>478.5215</c:v>
                </c:pt>
                <c:pt idx="2">
                  <c:v>583.09079999999994</c:v>
                </c:pt>
                <c:pt idx="3">
                  <c:v>555.02629999999999</c:v>
                </c:pt>
                <c:pt idx="4">
                  <c:v>528.0376</c:v>
                </c:pt>
                <c:pt idx="5">
                  <c:v>694.90750000000003</c:v>
                </c:pt>
                <c:pt idx="6">
                  <c:v>762.87779999999998</c:v>
                </c:pt>
                <c:pt idx="7">
                  <c:v>742.26350000000002</c:v>
                </c:pt>
                <c:pt idx="8">
                  <c:v>685.17259999999999</c:v>
                </c:pt>
                <c:pt idx="9">
                  <c:v>666.65039999999999</c:v>
                </c:pt>
                <c:pt idx="10">
                  <c:v>569</c:v>
                </c:pt>
                <c:pt idx="11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A-4C42-AE3A-6E7306E1BE1D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Pom_tabulky_grafy_KS!$A$97:$A$108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Pom_tabulky_grafy_KS!$C$97:$C$108</c:f>
              <c:numCache>
                <c:formatCode>0</c:formatCode>
                <c:ptCount val="12"/>
                <c:pt idx="0">
                  <c:v>374</c:v>
                </c:pt>
                <c:pt idx="1">
                  <c:v>408</c:v>
                </c:pt>
                <c:pt idx="2">
                  <c:v>558.5</c:v>
                </c:pt>
                <c:pt idx="3">
                  <c:v>424</c:v>
                </c:pt>
                <c:pt idx="4">
                  <c:v>323</c:v>
                </c:pt>
                <c:pt idx="5">
                  <c:v>628</c:v>
                </c:pt>
                <c:pt idx="6">
                  <c:v>853.5</c:v>
                </c:pt>
                <c:pt idx="7">
                  <c:v>762</c:v>
                </c:pt>
                <c:pt idx="8">
                  <c:v>628.5</c:v>
                </c:pt>
                <c:pt idx="9">
                  <c:v>615</c:v>
                </c:pt>
                <c:pt idx="10">
                  <c:v>427</c:v>
                </c:pt>
                <c:pt idx="11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A-4C42-AE3A-6E7306E1BE1D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Pom_tabulky_grafy_KS!$A$97:$A$108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Pom_tabulky_grafy_KS!$D$97:$D$108</c:f>
              <c:numCache>
                <c:formatCode>0</c:formatCode>
                <c:ptCount val="12"/>
                <c:pt idx="0">
                  <c:v>875</c:v>
                </c:pt>
                <c:pt idx="1">
                  <c:v>975</c:v>
                </c:pt>
                <c:pt idx="2">
                  <c:v>1099</c:v>
                </c:pt>
                <c:pt idx="3">
                  <c:v>1154</c:v>
                </c:pt>
                <c:pt idx="4">
                  <c:v>1234</c:v>
                </c:pt>
                <c:pt idx="5">
                  <c:v>1376</c:v>
                </c:pt>
                <c:pt idx="6">
                  <c:v>1504</c:v>
                </c:pt>
                <c:pt idx="7">
                  <c:v>1507</c:v>
                </c:pt>
                <c:pt idx="8">
                  <c:v>1484</c:v>
                </c:pt>
                <c:pt idx="9">
                  <c:v>1380</c:v>
                </c:pt>
                <c:pt idx="10">
                  <c:v>1231</c:v>
                </c:pt>
                <c:pt idx="11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A-4C42-AE3A-6E7306E1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62152"/>
        <c:axId val="440952744"/>
      </c:lineChart>
      <c:catAx>
        <c:axId val="44096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952744"/>
        <c:crosses val="autoZero"/>
        <c:auto val="1"/>
        <c:lblAlgn val="ctr"/>
        <c:lblOffset val="100"/>
        <c:noMultiLvlLbl val="0"/>
      </c:catAx>
      <c:valAx>
        <c:axId val="440952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962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data'!$N$16,'Výsl. OS - 2019 průřezová data'!$O$16,'Výsl. OS - 2019 průřezová data'!$Q$16)</c:f>
              <c:numCache>
                <c:formatCode>0</c:formatCode>
                <c:ptCount val="3"/>
                <c:pt idx="0" formatCode="#,##0">
                  <c:v>66.333783175888442</c:v>
                </c:pt>
                <c:pt idx="1">
                  <c:v>87.96703150382146</c:v>
                </c:pt>
                <c:pt idx="2" formatCode="#,##0">
                  <c:v>134.40379951495552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C-4008-8D9F-6BCA6747F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42712"/>
        <c:axId val="434545064"/>
      </c:barChart>
      <c:catAx>
        <c:axId val="434542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545064"/>
        <c:crosses val="autoZero"/>
        <c:auto val="1"/>
        <c:lblAlgn val="ctr"/>
        <c:lblOffset val="100"/>
        <c:noMultiLvlLbl val="0"/>
      </c:catAx>
      <c:valAx>
        <c:axId val="434545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43454271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Správní soudnictví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Pom_tabulky_grafy_KS!$A$97:$A$108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Pom_tabulky_grafy_KS!$E$97:$E$108</c:f>
              <c:numCache>
                <c:formatCode>0</c:formatCode>
                <c:ptCount val="12"/>
                <c:pt idx="0">
                  <c:v>489</c:v>
                </c:pt>
                <c:pt idx="1">
                  <c:v>3580</c:v>
                </c:pt>
                <c:pt idx="2">
                  <c:v>3404</c:v>
                </c:pt>
                <c:pt idx="3">
                  <c:v>4136</c:v>
                </c:pt>
                <c:pt idx="4">
                  <c:v>2601</c:v>
                </c:pt>
                <c:pt idx="5">
                  <c:v>2605</c:v>
                </c:pt>
                <c:pt idx="6">
                  <c:v>3041</c:v>
                </c:pt>
                <c:pt idx="7">
                  <c:v>3115</c:v>
                </c:pt>
                <c:pt idx="8">
                  <c:v>3132</c:v>
                </c:pt>
                <c:pt idx="9">
                  <c:v>3216</c:v>
                </c:pt>
                <c:pt idx="10">
                  <c:v>3549</c:v>
                </c:pt>
                <c:pt idx="11">
                  <c:v>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0-45D4-9902-9A24C2118BD2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Pom_tabulky_grafy_KS!$A$97:$A$108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Pom_tabulky_grafy_KS!$F$97:$F$108</c:f>
              <c:numCache>
                <c:formatCode>0</c:formatCode>
                <c:ptCount val="12"/>
                <c:pt idx="0">
                  <c:v>3728</c:v>
                </c:pt>
                <c:pt idx="1">
                  <c:v>2966</c:v>
                </c:pt>
                <c:pt idx="2">
                  <c:v>2933</c:v>
                </c:pt>
                <c:pt idx="3">
                  <c:v>3100</c:v>
                </c:pt>
                <c:pt idx="4">
                  <c:v>3640</c:v>
                </c:pt>
                <c:pt idx="5">
                  <c:v>3316</c:v>
                </c:pt>
                <c:pt idx="6">
                  <c:v>2881</c:v>
                </c:pt>
                <c:pt idx="7">
                  <c:v>2764</c:v>
                </c:pt>
                <c:pt idx="8">
                  <c:v>3106</c:v>
                </c:pt>
                <c:pt idx="9">
                  <c:v>3250</c:v>
                </c:pt>
                <c:pt idx="10">
                  <c:v>3404</c:v>
                </c:pt>
                <c:pt idx="11">
                  <c:v>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0-45D4-9902-9A24C2118BD2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Pom_tabulky_grafy_KS!$A$97:$A$108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Pom_tabulky_grafy_KS!$G$97:$G$108</c:f>
              <c:numCache>
                <c:formatCode>0</c:formatCode>
                <c:ptCount val="12"/>
                <c:pt idx="0">
                  <c:v>2787</c:v>
                </c:pt>
                <c:pt idx="1">
                  <c:v>5171</c:v>
                </c:pt>
                <c:pt idx="2">
                  <c:v>5151</c:v>
                </c:pt>
                <c:pt idx="3">
                  <c:v>5967</c:v>
                </c:pt>
                <c:pt idx="4">
                  <c:v>4900</c:v>
                </c:pt>
                <c:pt idx="5">
                  <c:v>4189</c:v>
                </c:pt>
                <c:pt idx="6">
                  <c:v>4347</c:v>
                </c:pt>
                <c:pt idx="7">
                  <c:v>4690</c:v>
                </c:pt>
                <c:pt idx="8">
                  <c:v>4719</c:v>
                </c:pt>
                <c:pt idx="9">
                  <c:v>4686</c:v>
                </c:pt>
                <c:pt idx="10">
                  <c:v>4831</c:v>
                </c:pt>
                <c:pt idx="11">
                  <c:v>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0-45D4-9902-9A24C211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58232"/>
        <c:axId val="440955880"/>
      </c:lineChart>
      <c:catAx>
        <c:axId val="440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955880"/>
        <c:crosses val="autoZero"/>
        <c:auto val="1"/>
        <c:lblAlgn val="ctr"/>
        <c:lblOffset val="100"/>
        <c:noMultiLvlLbl val="0"/>
      </c:catAx>
      <c:valAx>
        <c:axId val="440955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958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Správní soudnictví </a:t>
            </a:r>
            <a:r>
              <a:rPr lang="cs-CZ" sz="1400" baseline="0"/>
              <a:t>- 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Pom_tabulky_grafy_KS!$A$49:$A$60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Pom_tabulky_grafy_KS!$H$97:$H$108</c:f>
              <c:numCache>
                <c:formatCode>0</c:formatCode>
                <c:ptCount val="12"/>
                <c:pt idx="0">
                  <c:v>272.86883047210301</c:v>
                </c:pt>
                <c:pt idx="1">
                  <c:v>636.35030343897506</c:v>
                </c:pt>
                <c:pt idx="2">
                  <c:v>641.0211387657688</c:v>
                </c:pt>
                <c:pt idx="3">
                  <c:v>702.566129032258</c:v>
                </c:pt>
                <c:pt idx="4">
                  <c:v>491.34615384615387</c:v>
                </c:pt>
                <c:pt idx="5">
                  <c:v>461.09318455971049</c:v>
                </c:pt>
                <c:pt idx="6">
                  <c:v>550.73064908018057</c:v>
                </c:pt>
                <c:pt idx="7">
                  <c:v>619.33791606367583</c:v>
                </c:pt>
                <c:pt idx="8">
                  <c:v>554.55086928525429</c:v>
                </c:pt>
                <c:pt idx="9">
                  <c:v>526.27384615384608</c:v>
                </c:pt>
                <c:pt idx="10">
                  <c:v>518.01263219741486</c:v>
                </c:pt>
                <c:pt idx="11">
                  <c:v>463.60522696011003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1-49C7-94E8-158509467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56272"/>
        <c:axId val="440955488"/>
      </c:lineChart>
      <c:catAx>
        <c:axId val="4409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955488"/>
        <c:crosses val="autoZero"/>
        <c:auto val="1"/>
        <c:lblAlgn val="ctr"/>
        <c:lblOffset val="100"/>
        <c:noMultiLvlLbl val="0"/>
      </c:catAx>
      <c:valAx>
        <c:axId val="440955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95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Správní agenda - složení příchozích věcí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Pom_tabulky_grafy_KS!$M$98</c:f>
              <c:strCache>
                <c:ptCount val="1"/>
                <c:pt idx="0">
                  <c:v>A</c:v>
                </c:pt>
              </c:strCache>
            </c:strRef>
          </c:tx>
          <c:dLbls>
            <c:dLbl>
              <c:idx val="0"/>
              <c:layout>
                <c:manualLayout>
                  <c:x val="2.7777777777777776E-2"/>
                  <c:y val="3.0511060259344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73-4EBF-8B98-249BFDC5A6AA}"/>
                </c:ext>
              </c:extLst>
            </c:dLbl>
            <c:dLbl>
              <c:idx val="7"/>
              <c:layout>
                <c:manualLayout>
                  <c:x val="-2.5925925925925925E-2"/>
                  <c:y val="6.1022120518688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73-4EBF-8B98-249BFDC5A6AA}"/>
                </c:ext>
              </c:extLst>
            </c:dLbl>
            <c:dLbl>
              <c:idx val="8"/>
              <c:layout>
                <c:manualLayout>
                  <c:x val="-1.8390804597701149E-2"/>
                  <c:y val="2.0147509686215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73-4EBF-8B98-249BFDC5A6AA}"/>
                </c:ext>
              </c:extLst>
            </c:dLbl>
            <c:dLbl>
              <c:idx val="9"/>
              <c:layout>
                <c:manualLayout>
                  <c:x val="-2.75862068965517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C-441D-A4DE-C41F46C0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Pom_tabulky_grafy_KS!$L$99:$L$108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Pom_tabulky_grafy_KS!$M$99:$M$108</c:f>
              <c:numCache>
                <c:formatCode>0</c:formatCode>
                <c:ptCount val="10"/>
                <c:pt idx="0">
                  <c:v>2143</c:v>
                </c:pt>
                <c:pt idx="1">
                  <c:v>2983</c:v>
                </c:pt>
                <c:pt idx="2">
                  <c:v>1743</c:v>
                </c:pt>
                <c:pt idx="3">
                  <c:v>1751</c:v>
                </c:pt>
                <c:pt idx="4">
                  <c:v>1934</c:v>
                </c:pt>
                <c:pt idx="5">
                  <c:v>2012</c:v>
                </c:pt>
                <c:pt idx="6">
                  <c:v>1981</c:v>
                </c:pt>
                <c:pt idx="7">
                  <c:v>2163</c:v>
                </c:pt>
                <c:pt idx="8">
                  <c:v>2465</c:v>
                </c:pt>
                <c:pt idx="9">
                  <c:v>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73-4EBF-8B98-249BFDC5A6AA}"/>
            </c:ext>
          </c:extLst>
        </c:ser>
        <c:ser>
          <c:idx val="1"/>
          <c:order val="1"/>
          <c:tx>
            <c:strRef>
              <c:f>Pom_tabulky_grafy_KS!$N$98</c:f>
              <c:strCache>
                <c:ptCount val="1"/>
                <c:pt idx="0">
                  <c:v>Ad</c:v>
                </c:pt>
              </c:strCache>
            </c:strRef>
          </c:tx>
          <c:dLbls>
            <c:dLbl>
              <c:idx val="0"/>
              <c:layout>
                <c:manualLayout>
                  <c:x val="3.1481481481481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73-4EBF-8B98-249BFDC5A6AA}"/>
                </c:ext>
              </c:extLst>
            </c:dLbl>
            <c:dLbl>
              <c:idx val="7"/>
              <c:layout>
                <c:manualLayout>
                  <c:x val="-2.59259259259259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73-4EBF-8B98-249BFDC5A6AA}"/>
                </c:ext>
              </c:extLst>
            </c:dLbl>
            <c:dLbl>
              <c:idx val="8"/>
              <c:layout>
                <c:manualLayout>
                  <c:x val="-2.2068965517241378E-2"/>
                  <c:y val="6.04425290586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73-4EBF-8B98-249BFDC5A6AA}"/>
                </c:ext>
              </c:extLst>
            </c:dLbl>
            <c:dLbl>
              <c:idx val="9"/>
              <c:layout>
                <c:manualLayout>
                  <c:x val="-2.3908045977011495E-2"/>
                  <c:y val="-1.055333554165161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C-441D-A4DE-C41F46C0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Pom_tabulky_grafy_KS!$L$99:$L$108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Pom_tabulky_grafy_KS!$N$99:$N$108</c:f>
              <c:numCache>
                <c:formatCode>0</c:formatCode>
                <c:ptCount val="10"/>
                <c:pt idx="0">
                  <c:v>482</c:v>
                </c:pt>
                <c:pt idx="1">
                  <c:v>495</c:v>
                </c:pt>
                <c:pt idx="2">
                  <c:v>392</c:v>
                </c:pt>
                <c:pt idx="3">
                  <c:v>357</c:v>
                </c:pt>
                <c:pt idx="4">
                  <c:v>319</c:v>
                </c:pt>
                <c:pt idx="5">
                  <c:v>334</c:v>
                </c:pt>
                <c:pt idx="6">
                  <c:v>339</c:v>
                </c:pt>
                <c:pt idx="7">
                  <c:v>347</c:v>
                </c:pt>
                <c:pt idx="8">
                  <c:v>345</c:v>
                </c:pt>
                <c:pt idx="9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73-4EBF-8B98-249BFDC5A6AA}"/>
            </c:ext>
          </c:extLst>
        </c:ser>
        <c:ser>
          <c:idx val="2"/>
          <c:order val="2"/>
          <c:tx>
            <c:strRef>
              <c:f>Pom_tabulky_grafy_KS!$O$98</c:f>
              <c:strCache>
                <c:ptCount val="1"/>
                <c:pt idx="0">
                  <c:v>Af</c:v>
                </c:pt>
              </c:strCache>
            </c:strRef>
          </c:tx>
          <c:dLbls>
            <c:dLbl>
              <c:idx val="0"/>
              <c:layout>
                <c:manualLayout>
                  <c:x val="3.3333333333333354E-2"/>
                  <c:y val="-3.661327231121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73-4EBF-8B98-249BFDC5A6AA}"/>
                </c:ext>
              </c:extLst>
            </c:dLbl>
            <c:dLbl>
              <c:idx val="7"/>
              <c:layout>
                <c:manualLayout>
                  <c:x val="-1.8518518518518517E-2"/>
                  <c:y val="6.1022120518688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73-4EBF-8B98-249BFDC5A6AA}"/>
                </c:ext>
              </c:extLst>
            </c:dLbl>
            <c:dLbl>
              <c:idx val="8"/>
              <c:layout>
                <c:manualLayout>
                  <c:x val="-1.8390804597701149E-2"/>
                  <c:y val="3.74168037029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73-4EBF-8B98-249BFDC5A6AA}"/>
                </c:ext>
              </c:extLst>
            </c:dLbl>
            <c:dLbl>
              <c:idx val="9"/>
              <c:layout>
                <c:manualLayout>
                  <c:x val="-2.0229885057471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C-441D-A4DE-C41F46C0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t" anchorCtr="0"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Pom_tabulky_grafy_KS!$L$99:$L$108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Pom_tabulky_grafy_KS!$O$99:$O$108</c:f>
              <c:numCache>
                <c:formatCode>0</c:formatCode>
                <c:ptCount val="10"/>
                <c:pt idx="0">
                  <c:v>491</c:v>
                </c:pt>
                <c:pt idx="1">
                  <c:v>557</c:v>
                </c:pt>
                <c:pt idx="2">
                  <c:v>401</c:v>
                </c:pt>
                <c:pt idx="3">
                  <c:v>424</c:v>
                </c:pt>
                <c:pt idx="4">
                  <c:v>649</c:v>
                </c:pt>
                <c:pt idx="5">
                  <c:v>593</c:v>
                </c:pt>
                <c:pt idx="6">
                  <c:v>591</c:v>
                </c:pt>
                <c:pt idx="7">
                  <c:v>383</c:v>
                </c:pt>
                <c:pt idx="8">
                  <c:v>415</c:v>
                </c:pt>
                <c:pt idx="9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73-4EBF-8B98-249BFDC5A6AA}"/>
            </c:ext>
          </c:extLst>
        </c:ser>
        <c:ser>
          <c:idx val="3"/>
          <c:order val="3"/>
          <c:tx>
            <c:strRef>
              <c:f>Pom_tabulky_grafy_KS!$P$98</c:f>
              <c:strCache>
                <c:ptCount val="1"/>
                <c:pt idx="0">
                  <c:v>Az</c:v>
                </c:pt>
              </c:strCache>
            </c:strRef>
          </c:tx>
          <c:dLbls>
            <c:dLbl>
              <c:idx val="0"/>
              <c:layout>
                <c:manualLayout>
                  <c:x val="1.4814814814814815E-2"/>
                  <c:y val="-2.7459954233409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73-4EBF-8B98-249BFDC5A6AA}"/>
                </c:ext>
              </c:extLst>
            </c:dLbl>
            <c:dLbl>
              <c:idx val="5"/>
              <c:layout>
                <c:manualLayout>
                  <c:x val="0"/>
                  <c:y val="-9.1533180778031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73-4EBF-8B98-249BFDC5A6AA}"/>
                </c:ext>
              </c:extLst>
            </c:dLbl>
            <c:dLbl>
              <c:idx val="7"/>
              <c:layout>
                <c:manualLayout>
                  <c:x val="-1.6666666666666666E-2"/>
                  <c:y val="-3.0511060259344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73-4EBF-8B98-249BFDC5A6AA}"/>
                </c:ext>
              </c:extLst>
            </c:dLbl>
            <c:dLbl>
              <c:idx val="8"/>
              <c:layout>
                <c:manualLayout>
                  <c:x val="-2.3908045977011495E-2"/>
                  <c:y val="1.1512862677837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73-4EBF-8B98-249BFDC5A6AA}"/>
                </c:ext>
              </c:extLst>
            </c:dLbl>
            <c:dLbl>
              <c:idx val="9"/>
              <c:layout>
                <c:manualLayout>
                  <c:x val="-1.65517241379310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C-441D-A4DE-C41F46C0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Pom_tabulky_grafy_KS!$L$99:$L$108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Pom_tabulky_grafy_KS!$P$99:$P$108</c:f>
              <c:numCache>
                <c:formatCode>0</c:formatCode>
                <c:ptCount val="10"/>
                <c:pt idx="0">
                  <c:v>71</c:v>
                </c:pt>
                <c:pt idx="1">
                  <c:v>69</c:v>
                </c:pt>
                <c:pt idx="2">
                  <c:v>62</c:v>
                </c:pt>
                <c:pt idx="3">
                  <c:v>73</c:v>
                </c:pt>
                <c:pt idx="4">
                  <c:v>138</c:v>
                </c:pt>
                <c:pt idx="5">
                  <c:v>176</c:v>
                </c:pt>
                <c:pt idx="6">
                  <c:v>221</c:v>
                </c:pt>
                <c:pt idx="7">
                  <c:v>323</c:v>
                </c:pt>
                <c:pt idx="8">
                  <c:v>324</c:v>
                </c:pt>
                <c:pt idx="9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73-4EBF-8B98-249BFDC5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960584"/>
        <c:axId val="440963328"/>
      </c:areaChart>
      <c:catAx>
        <c:axId val="4409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0963328"/>
        <c:crosses val="autoZero"/>
        <c:auto val="1"/>
        <c:lblAlgn val="ctr"/>
        <c:lblOffset val="100"/>
        <c:noMultiLvlLbl val="0"/>
      </c:catAx>
      <c:valAx>
        <c:axId val="440963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0960584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INS - 2019'!$B$6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- 2019'!$C$6:$D$6</c:f>
              <c:numCache>
                <c:formatCode>#,##0</c:formatCode>
                <c:ptCount val="2"/>
                <c:pt idx="0">
                  <c:v>563</c:v>
                </c:pt>
                <c:pt idx="1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E-4129-8357-9577A3244029}"/>
            </c:ext>
          </c:extLst>
        </c:ser>
        <c:ser>
          <c:idx val="1"/>
          <c:order val="1"/>
          <c:tx>
            <c:strRef>
              <c:f>'Výsl. KS INS - 2019'!$B$7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- 2019'!$C$7:$D$7</c:f>
              <c:numCache>
                <c:formatCode>#,##0</c:formatCode>
                <c:ptCount val="2"/>
                <c:pt idx="0">
                  <c:v>491</c:v>
                </c:pt>
                <c:pt idx="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E-4129-8357-9577A3244029}"/>
            </c:ext>
          </c:extLst>
        </c:ser>
        <c:ser>
          <c:idx val="2"/>
          <c:order val="2"/>
          <c:tx>
            <c:strRef>
              <c:f>'Výsl. KS INS - 2019'!$B$8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- 2019'!$C$8:$D$8</c:f>
              <c:numCache>
                <c:formatCode>#,##0</c:formatCode>
                <c:ptCount val="2"/>
                <c:pt idx="0">
                  <c:v>1246</c:v>
                </c:pt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E-4129-8357-9577A3244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0959408"/>
        <c:axId val="440959016"/>
      </c:barChart>
      <c:catAx>
        <c:axId val="44095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59016"/>
        <c:crosses val="autoZero"/>
        <c:auto val="1"/>
        <c:lblAlgn val="ctr"/>
        <c:lblOffset val="100"/>
        <c:noMultiLvlLbl val="0"/>
      </c:catAx>
      <c:valAx>
        <c:axId val="440959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4095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Statistiky odvolání,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INS - 2019'!$B$9</c:f>
              <c:strCache>
                <c:ptCount val="1"/>
                <c:pt idx="0">
                  <c:v>Míra odvolání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- 2019'!$C$9:$D$9</c:f>
              <c:numCache>
                <c:formatCode>#,##0.00</c:formatCode>
                <c:ptCount val="2"/>
                <c:pt idx="0">
                  <c:v>33.229329999999997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E-43A9-A051-93DCBBE54977}"/>
            </c:ext>
          </c:extLst>
        </c:ser>
        <c:ser>
          <c:idx val="1"/>
          <c:order val="1"/>
          <c:tx>
            <c:strRef>
              <c:f>'Výsl. KS INS - 2019'!$B$10</c:f>
              <c:strCache>
                <c:ptCount val="1"/>
                <c:pt idx="0">
                  <c:v>Míra změny rozsudku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- 2019'!$C$10:$D$10</c:f>
              <c:numCache>
                <c:formatCode>#,##0.00</c:formatCode>
                <c:ptCount val="2"/>
                <c:pt idx="0">
                  <c:v>46.590910000000001</c:v>
                </c:pt>
                <c:pt idx="1">
                  <c:v>43.33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E-43A9-A051-93DCBBE54977}"/>
            </c:ext>
          </c:extLst>
        </c:ser>
        <c:ser>
          <c:idx val="2"/>
          <c:order val="2"/>
          <c:tx>
            <c:strRef>
              <c:f>'Výsl. KS INS - 2019'!$B$11</c:f>
              <c:strCache>
                <c:ptCount val="1"/>
                <c:pt idx="0">
                  <c:v>Celk. míra zm. rozs.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- 2019'!$C$11:$D$11</c:f>
              <c:numCache>
                <c:formatCode>#,##0.00</c:formatCode>
                <c:ptCount val="2"/>
                <c:pt idx="0">
                  <c:v>15.481847233903</c:v>
                </c:pt>
                <c:pt idx="1">
                  <c:v>9.705919999999999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E-43A9-A051-93DCBBE54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0961368"/>
        <c:axId val="440961760"/>
      </c:barChart>
      <c:catAx>
        <c:axId val="44096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61760"/>
        <c:crosses val="autoZero"/>
        <c:auto val="1"/>
        <c:lblAlgn val="ctr"/>
        <c:lblOffset val="100"/>
        <c:noMultiLvlLbl val="0"/>
      </c:catAx>
      <c:valAx>
        <c:axId val="440961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40961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Disposition time,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INS - 2019'!$B$16</c:f>
              <c:strCache>
                <c:ptCount val="1"/>
                <c:pt idx="0">
                  <c:v>Disposition time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- 2019'!$C$16:$D$16</c:f>
              <c:numCache>
                <c:formatCode>#,##0</c:formatCode>
                <c:ptCount val="2"/>
                <c:pt idx="0">
                  <c:v>789.96428571428567</c:v>
                </c:pt>
                <c:pt idx="1">
                  <c:v>369.95475113122171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C-4E0E-9D41-AB0DFE7B4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0957056"/>
        <c:axId val="440963720"/>
      </c:barChart>
      <c:catAx>
        <c:axId val="44095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63720"/>
        <c:crosses val="autoZero"/>
        <c:auto val="1"/>
        <c:lblAlgn val="ctr"/>
        <c:lblOffset val="100"/>
        <c:noMultiLvlLbl val="0"/>
      </c:catAx>
      <c:valAx>
        <c:axId val="4409637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Disposition time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4409570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Délka</a:t>
            </a:r>
            <a:r>
              <a:rPr lang="cs-CZ" baseline="0"/>
              <a:t> řízení, 2019</a:t>
            </a:r>
            <a:endParaRPr lang="cs-C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INS - 2019'!$I$6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- 2019'!$J$6:$K$6</c:f>
              <c:numCache>
                <c:formatCode>0</c:formatCode>
                <c:ptCount val="2"/>
                <c:pt idx="0" formatCode="#,##0">
                  <c:v>87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C-4BDD-A385-7D2478AB8A9E}"/>
            </c:ext>
          </c:extLst>
        </c:ser>
        <c:ser>
          <c:idx val="1"/>
          <c:order val="1"/>
          <c:tx>
            <c:strRef>
              <c:f>'Výsl. KS INS - 2019'!$I$7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- 2019'!$J$7:$K$7</c:f>
              <c:numCache>
                <c:formatCode>0</c:formatCode>
                <c:ptCount val="2"/>
                <c:pt idx="0" formatCode="#,##0">
                  <c:v>56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C-4BDD-A385-7D2478AB8A9E}"/>
            </c:ext>
          </c:extLst>
        </c:ser>
        <c:ser>
          <c:idx val="2"/>
          <c:order val="2"/>
          <c:tx>
            <c:strRef>
              <c:f>'Výsl. KS INS - 2019'!$I$8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- 2019'!$J$8:$K$8</c:f>
              <c:numCache>
                <c:formatCode>0</c:formatCode>
                <c:ptCount val="2"/>
                <c:pt idx="0" formatCode="#,##0">
                  <c:v>200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C-4BDD-A385-7D2478AB8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440951568"/>
        <c:axId val="440953920"/>
      </c:barChart>
      <c:catAx>
        <c:axId val="44095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53920"/>
        <c:crosses val="autoZero"/>
        <c:auto val="1"/>
        <c:lblAlgn val="ctr"/>
        <c:lblOffset val="100"/>
        <c:noMultiLvlLbl val="0"/>
      </c:catAx>
      <c:valAx>
        <c:axId val="440953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40951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Vyřizování</a:t>
            </a:r>
            <a:r>
              <a:rPr lang="cs-CZ" baseline="0"/>
              <a:t> věcí na soudce, 2019</a:t>
            </a:r>
            <a:endParaRPr lang="cs-C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KS INS - 2019'!$I$14</c:f>
              <c:strCache>
                <c:ptCount val="1"/>
                <c:pt idx="0">
                  <c:v>Obživa+nápad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- 2019'!$J$14:$K$14</c:f>
              <c:numCache>
                <c:formatCode>0</c:formatCode>
                <c:ptCount val="2"/>
                <c:pt idx="0">
                  <c:v>176.05882352941177</c:v>
                </c:pt>
                <c:pt idx="1">
                  <c:v>261.67985703344397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9-462D-A5BE-FB28F155B219}"/>
            </c:ext>
          </c:extLst>
        </c:ser>
        <c:ser>
          <c:idx val="1"/>
          <c:order val="1"/>
          <c:tx>
            <c:strRef>
              <c:f>'Výsl. KS INS - 2019'!$I$15</c:f>
              <c:strCache>
                <c:ptCount val="1"/>
                <c:pt idx="0">
                  <c:v>Vyřízeno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- 2019'!$J$15:$K$15</c:f>
              <c:numCache>
                <c:formatCode>0</c:formatCode>
                <c:ptCount val="2"/>
                <c:pt idx="0">
                  <c:v>134.52941176470588</c:v>
                </c:pt>
                <c:pt idx="1">
                  <c:v>257.40788018041019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9-462D-A5BE-FB28F155B219}"/>
            </c:ext>
          </c:extLst>
        </c:ser>
        <c:ser>
          <c:idx val="2"/>
          <c:order val="2"/>
          <c:tx>
            <c:strRef>
              <c:f>'Výsl. KS INS - 2019'!$I$16</c:f>
              <c:strCache>
                <c:ptCount val="1"/>
                <c:pt idx="0">
                  <c:v>Nevyříz. před rozh. o úpadku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- 2019'!$J$16:$K$16</c:f>
              <c:numCache>
                <c:formatCode>0</c:formatCode>
                <c:ptCount val="2"/>
                <c:pt idx="0">
                  <c:v>28.823529411764707</c:v>
                </c:pt>
                <c:pt idx="1">
                  <c:v>26.389243468640966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9-462D-A5BE-FB28F155B219}"/>
            </c:ext>
          </c:extLst>
        </c:ser>
        <c:ser>
          <c:idx val="3"/>
          <c:order val="3"/>
          <c:tx>
            <c:strRef>
              <c:f>'Výsl. KS INS - 2019'!$I$17</c:f>
              <c:strCache>
                <c:ptCount val="1"/>
                <c:pt idx="0">
                  <c:v>Nevyříz. po rozh. o úpadku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- 2019'!$J$17:$K$17</c:f>
              <c:numCache>
                <c:formatCode>0</c:formatCode>
                <c:ptCount val="2"/>
                <c:pt idx="0">
                  <c:v>479.41176470588238</c:v>
                </c:pt>
                <c:pt idx="1">
                  <c:v>919.0877372138541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D-4AEE-8338-370BF911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440951960"/>
        <c:axId val="440953136"/>
      </c:barChart>
      <c:catAx>
        <c:axId val="440951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0953136"/>
        <c:crosses val="autoZero"/>
        <c:auto val="1"/>
        <c:lblAlgn val="ctr"/>
        <c:lblOffset val="100"/>
        <c:noMultiLvlLbl val="0"/>
      </c:catAx>
      <c:valAx>
        <c:axId val="44095313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40951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Způsob řešení úpadku,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'Výsl. KS INS - 2019'!$I$18</c:f>
              <c:strCache>
                <c:ptCount val="1"/>
                <c:pt idx="0">
                  <c:v>Konkurzem</c:v>
                </c:pt>
              </c:strCache>
            </c:strRef>
          </c:tx>
          <c:spPr>
            <a:solidFill>
              <a:srgbClr val="74EF5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- 2019'!$J$18:$K$18</c:f>
              <c:numCache>
                <c:formatCode>0.00</c:formatCode>
                <c:ptCount val="2"/>
                <c:pt idx="0">
                  <c:v>16.904703275055404</c:v>
                </c:pt>
                <c:pt idx="1">
                  <c:v>5.7823444390912799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C-4388-A16E-D5A32283612C}"/>
            </c:ext>
          </c:extLst>
        </c:ser>
        <c:ser>
          <c:idx val="1"/>
          <c:order val="1"/>
          <c:tx>
            <c:strRef>
              <c:f>'Výsl. KS INS - 2019'!$I$19</c:f>
              <c:strCache>
                <c:ptCount val="1"/>
                <c:pt idx="0">
                  <c:v>Reorganizací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- 2019'!$J$19:$K$19</c:f>
              <c:numCache>
                <c:formatCode>0.00</c:formatCode>
                <c:ptCount val="2"/>
                <c:pt idx="0">
                  <c:v>0.1600590987441517</c:v>
                </c:pt>
                <c:pt idx="1">
                  <c:v>3.8913389912166918E-2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C-4388-A16E-D5A32283612C}"/>
            </c:ext>
          </c:extLst>
        </c:ser>
        <c:ser>
          <c:idx val="2"/>
          <c:order val="2"/>
          <c:tx>
            <c:strRef>
              <c:f>'Výsl. KS INS - 2019'!$I$20</c:f>
              <c:strCache>
                <c:ptCount val="1"/>
                <c:pt idx="0">
                  <c:v>Oddlužením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Pom_tabulky_grafy_KS!$P$2:$P$3</c:f>
              <c:strCache>
                <c:ptCount val="2"/>
                <c:pt idx="0">
                  <c:v>MS Praha</c:v>
                </c:pt>
                <c:pt idx="1">
                  <c:v>ČR</c:v>
                </c:pt>
              </c:strCache>
            </c:strRef>
          </c:cat>
          <c:val>
            <c:numRef>
              <c:f>'Výsl. KS INS - 2019'!$J$20:$K$20</c:f>
              <c:numCache>
                <c:formatCode>0.00</c:formatCode>
                <c:ptCount val="2"/>
                <c:pt idx="0">
                  <c:v>82.935237626200447</c:v>
                </c:pt>
                <c:pt idx="1">
                  <c:v>94.178742170996557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C-4388-A16E-D5A322836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954312"/>
        <c:axId val="444412712"/>
      </c:barChart>
      <c:catAx>
        <c:axId val="4409543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4412712"/>
        <c:crosses val="autoZero"/>
        <c:auto val="1"/>
        <c:lblAlgn val="ctr"/>
        <c:lblOffset val="100"/>
        <c:noMultiLvlLbl val="0"/>
      </c:catAx>
      <c:valAx>
        <c:axId val="444412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40954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ICm </a:t>
            </a:r>
            <a:r>
              <a:rPr lang="cs-CZ" sz="1400" baseline="0"/>
              <a:t>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Pom_tabulky_grafy_KS!$B$116:$B$124</c:f>
              <c:numCache>
                <c:formatCode>0</c:formatCode>
                <c:ptCount val="9"/>
                <c:pt idx="0">
                  <c:v>145.78530000000001</c:v>
                </c:pt>
                <c:pt idx="1">
                  <c:v>245.8417</c:v>
                </c:pt>
                <c:pt idx="2">
                  <c:v>352.50749999999999</c:v>
                </c:pt>
                <c:pt idx="3">
                  <c:v>456.23379999999997</c:v>
                </c:pt>
                <c:pt idx="4">
                  <c:v>439.71809999999999</c:v>
                </c:pt>
                <c:pt idx="5">
                  <c:v>406.3023</c:v>
                </c:pt>
                <c:pt idx="6">
                  <c:v>421.67759999999998</c:v>
                </c:pt>
                <c:pt idx="7">
                  <c:v>651.30719999999997</c:v>
                </c:pt>
                <c:pt idx="8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4-4FD5-80FA-CB9BAD2F57D9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Pom_tabulky_grafy_KS!$C$116:$C$124</c:f>
              <c:numCache>
                <c:formatCode>General</c:formatCode>
                <c:ptCount val="9"/>
                <c:pt idx="0">
                  <c:v>106</c:v>
                </c:pt>
                <c:pt idx="1">
                  <c:v>234.5</c:v>
                </c:pt>
                <c:pt idx="2">
                  <c:v>321.5</c:v>
                </c:pt>
                <c:pt idx="3">
                  <c:v>406</c:v>
                </c:pt>
                <c:pt idx="4">
                  <c:v>334</c:v>
                </c:pt>
                <c:pt idx="5">
                  <c:v>328</c:v>
                </c:pt>
                <c:pt idx="6">
                  <c:v>322</c:v>
                </c:pt>
                <c:pt idx="7">
                  <c:v>569</c:v>
                </c:pt>
                <c:pt idx="8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4-4FD5-80FA-CB9BAD2F57D9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Pom_tabulky_grafy_KS!$D$116:$D$124</c:f>
              <c:numCache>
                <c:formatCode>General</c:formatCode>
                <c:ptCount val="9"/>
                <c:pt idx="0">
                  <c:v>285</c:v>
                </c:pt>
                <c:pt idx="1">
                  <c:v>433</c:v>
                </c:pt>
                <c:pt idx="2">
                  <c:v>670</c:v>
                </c:pt>
                <c:pt idx="3">
                  <c:v>955</c:v>
                </c:pt>
                <c:pt idx="4">
                  <c:v>960</c:v>
                </c:pt>
                <c:pt idx="5">
                  <c:v>855</c:v>
                </c:pt>
                <c:pt idx="6">
                  <c:v>895</c:v>
                </c:pt>
                <c:pt idx="7">
                  <c:v>1257</c:v>
                </c:pt>
                <c:pt idx="8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4-4FD5-80FA-CB9BAD2F5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413496"/>
        <c:axId val="444413888"/>
      </c:lineChart>
      <c:catAx>
        <c:axId val="44441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4413888"/>
        <c:crosses val="autoZero"/>
        <c:auto val="1"/>
        <c:lblAlgn val="ctr"/>
        <c:lblOffset val="100"/>
        <c:noMultiLvlLbl val="0"/>
      </c:catAx>
      <c:valAx>
        <c:axId val="444413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4413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Vyřizování na soudce,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'Výsl. OS - 2019 průřezová data'!$C$18</c:f>
              <c:strCache>
                <c:ptCount val="1"/>
                <c:pt idx="0">
                  <c:v>Obživa+nápad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data'!$N$18,'Výsl. OS - 2019 průřezová data'!$O$18,'Výsl. OS - 2019 průřezová data'!$Q$18)</c:f>
              <c:numCache>
                <c:formatCode>0</c:formatCode>
                <c:ptCount val="3"/>
                <c:pt idx="0" formatCode="#,##0">
                  <c:v>258.06060606060606</c:v>
                </c:pt>
                <c:pt idx="1">
                  <c:v>381.4460557441119</c:v>
                </c:pt>
                <c:pt idx="2" formatCode="#,##0">
                  <c:v>244.27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A-4B47-B2DE-ED19444B4C8F}"/>
            </c:ext>
          </c:extLst>
        </c:ser>
        <c:ser>
          <c:idx val="4"/>
          <c:order val="1"/>
          <c:tx>
            <c:strRef>
              <c:f>'Výsl. OS - 2019 průřezová data'!$C$19</c:f>
              <c:strCache>
                <c:ptCount val="1"/>
                <c:pt idx="0">
                  <c:v>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data'!$N$19,'Výsl. OS - 2019 průřezová data'!$O$19,'Výsl. OS - 2019 průřezová data'!$Q$19)</c:f>
              <c:numCache>
                <c:formatCode>0</c:formatCode>
                <c:ptCount val="3"/>
                <c:pt idx="0" formatCode="#,##0">
                  <c:v>269.45454545454544</c:v>
                </c:pt>
                <c:pt idx="1">
                  <c:v>386.20796050601666</c:v>
                </c:pt>
                <c:pt idx="2" formatCode="#,##0">
                  <c:v>248.25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A-4B47-B2DE-ED19444B4C8F}"/>
            </c:ext>
          </c:extLst>
        </c:ser>
        <c:ser>
          <c:idx val="5"/>
          <c:order val="2"/>
          <c:tx>
            <c:strRef>
              <c:f>'Výsl. OS - 2019 průřezová data'!$C$20</c:f>
              <c:strCache>
                <c:ptCount val="1"/>
                <c:pt idx="0">
                  <c:v>Nevyřízeno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data'!$N$20,'Výsl. OS - 2019 průřezová data'!$O$20,'Výsl. OS - 2019 průřezová data'!$Q$20)</c:f>
              <c:numCache>
                <c:formatCode>0</c:formatCode>
                <c:ptCount val="3"/>
                <c:pt idx="0" formatCode="#,##0">
                  <c:v>48.969696969696969</c:v>
                </c:pt>
                <c:pt idx="1">
                  <c:v>93.078268024272333</c:v>
                </c:pt>
                <c:pt idx="2" formatCode="#,##0">
                  <c:v>101.46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A-4B47-B2DE-ED19444B4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44672"/>
        <c:axId val="434545848"/>
      </c:barChart>
      <c:catAx>
        <c:axId val="43454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4545848"/>
        <c:crosses val="autoZero"/>
        <c:auto val="1"/>
        <c:lblAlgn val="ctr"/>
        <c:lblOffset val="100"/>
        <c:noMultiLvlLbl val="0"/>
      </c:catAx>
      <c:valAx>
        <c:axId val="434545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4345446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ICm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Pom_tabulky_grafy_KS!$E$16</c:f>
              <c:strCache>
                <c:ptCount val="1"/>
                <c:pt idx="0">
                  <c:v>Obživa+nápad 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Pom_tabulky_grafy_KS!$E$116:$E$124</c:f>
              <c:numCache>
                <c:formatCode>General</c:formatCode>
                <c:ptCount val="9"/>
                <c:pt idx="0">
                  <c:v>670</c:v>
                </c:pt>
                <c:pt idx="1">
                  <c:v>618</c:v>
                </c:pt>
                <c:pt idx="2">
                  <c:v>581</c:v>
                </c:pt>
                <c:pt idx="3">
                  <c:v>798</c:v>
                </c:pt>
                <c:pt idx="4">
                  <c:v>800</c:v>
                </c:pt>
                <c:pt idx="5">
                  <c:v>889</c:v>
                </c:pt>
                <c:pt idx="6">
                  <c:v>781</c:v>
                </c:pt>
                <c:pt idx="7">
                  <c:v>708</c:v>
                </c:pt>
                <c:pt idx="8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7-4903-8C8C-55246E896520}"/>
            </c:ext>
          </c:extLst>
        </c:ser>
        <c:ser>
          <c:idx val="1"/>
          <c:order val="1"/>
          <c:tx>
            <c:strRef>
              <c:f>Pom_tabulky_grafy_KS!$F$16</c:f>
              <c:strCache>
                <c:ptCount val="1"/>
                <c:pt idx="0">
                  <c:v>Vyřízeno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Pom_tabulky_grafy_KS!$F$116:$F$124</c:f>
              <c:numCache>
                <c:formatCode>General</c:formatCode>
                <c:ptCount val="9"/>
                <c:pt idx="0">
                  <c:v>323</c:v>
                </c:pt>
                <c:pt idx="1">
                  <c:v>476</c:v>
                </c:pt>
                <c:pt idx="2">
                  <c:v>546</c:v>
                </c:pt>
                <c:pt idx="3">
                  <c:v>567</c:v>
                </c:pt>
                <c:pt idx="4">
                  <c:v>690</c:v>
                </c:pt>
                <c:pt idx="5">
                  <c:v>879</c:v>
                </c:pt>
                <c:pt idx="6">
                  <c:v>699</c:v>
                </c:pt>
                <c:pt idx="7">
                  <c:v>804</c:v>
                </c:pt>
                <c:pt idx="8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7-4903-8C8C-55246E896520}"/>
            </c:ext>
          </c:extLst>
        </c:ser>
        <c:ser>
          <c:idx val="2"/>
          <c:order val="2"/>
          <c:tx>
            <c:strRef>
              <c:f>Pom_tabulky_grafy_KS!$G$16</c:f>
              <c:strCache>
                <c:ptCount val="1"/>
                <c:pt idx="0">
                  <c:v>Nevyřízeno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Pom_tabulky_grafy_KS!$G$116:$G$124</c:f>
              <c:numCache>
                <c:formatCode>General</c:formatCode>
                <c:ptCount val="9"/>
                <c:pt idx="0">
                  <c:v>594</c:v>
                </c:pt>
                <c:pt idx="1">
                  <c:v>736</c:v>
                </c:pt>
                <c:pt idx="2">
                  <c:v>771</c:v>
                </c:pt>
                <c:pt idx="3">
                  <c:v>1003</c:v>
                </c:pt>
                <c:pt idx="4">
                  <c:v>1113</c:v>
                </c:pt>
                <c:pt idx="5">
                  <c:v>1125</c:v>
                </c:pt>
                <c:pt idx="6">
                  <c:v>1208</c:v>
                </c:pt>
                <c:pt idx="7">
                  <c:v>1111</c:v>
                </c:pt>
                <c:pt idx="8">
                  <c:v>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27-4903-8C8C-55246E896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414672"/>
        <c:axId val="444415064"/>
      </c:lineChart>
      <c:catAx>
        <c:axId val="44441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4415064"/>
        <c:crosses val="autoZero"/>
        <c:auto val="1"/>
        <c:lblAlgn val="ctr"/>
        <c:lblOffset val="100"/>
        <c:noMultiLvlLbl val="0"/>
      </c:catAx>
      <c:valAx>
        <c:axId val="444415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4414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u="none" strike="noStrike" baseline="0">
                <a:effectLst/>
              </a:rPr>
              <a:t>Rejstřík ICm - </a:t>
            </a:r>
            <a:r>
              <a:rPr lang="cs-CZ" sz="1400" baseline="0"/>
              <a:t>disposition time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Pom_tabulky_grafy_KS!$H$16</c:f>
              <c:strCache>
                <c:ptCount val="1"/>
                <c:pt idx="0">
                  <c:v>Disposition time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Pom_tabulky_grafy_KS!$A$116:$A$124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Pom_tabulky_grafy_KS!$H$116:$H$124</c:f>
              <c:numCache>
                <c:formatCode>0</c:formatCode>
                <c:ptCount val="9"/>
                <c:pt idx="0">
                  <c:v>671.23839009287917</c:v>
                </c:pt>
                <c:pt idx="1">
                  <c:v>564.36974789915973</c:v>
                </c:pt>
                <c:pt idx="2">
                  <c:v>515.41208791208794</c:v>
                </c:pt>
                <c:pt idx="3">
                  <c:v>645.67019400352729</c:v>
                </c:pt>
                <c:pt idx="4">
                  <c:v>588.76086956521738</c:v>
                </c:pt>
                <c:pt idx="5">
                  <c:v>467.15017064846415</c:v>
                </c:pt>
                <c:pt idx="6">
                  <c:v>630.78683834048638</c:v>
                </c:pt>
                <c:pt idx="7">
                  <c:v>504.37189054726366</c:v>
                </c:pt>
                <c:pt idx="8">
                  <c:v>789.96428571428567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B-4792-914D-7E3D0F65E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413104"/>
        <c:axId val="444404872"/>
      </c:lineChart>
      <c:catAx>
        <c:axId val="44441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4404872"/>
        <c:crosses val="autoZero"/>
        <c:auto val="1"/>
        <c:lblAlgn val="ctr"/>
        <c:lblOffset val="100"/>
        <c:noMultiLvlLbl val="0"/>
      </c:catAx>
      <c:valAx>
        <c:axId val="444404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4413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INS </a:t>
            </a:r>
            <a:r>
              <a:rPr lang="cs-CZ" sz="1400" baseline="0"/>
              <a:t>- délky řízení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Pom_tabulky_grafy_KS!$B$16</c:f>
              <c:strCache>
                <c:ptCount val="1"/>
                <c:pt idx="0">
                  <c:v>Průměr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Pom_tabulky_grafy_KS!$B$129:$B$140</c:f>
              <c:numCache>
                <c:formatCode>0</c:formatCode>
                <c:ptCount val="12"/>
                <c:pt idx="0">
                  <c:v>10.22641</c:v>
                </c:pt>
                <c:pt idx="1">
                  <c:v>18.440930000000002</c:v>
                </c:pt>
                <c:pt idx="2">
                  <c:v>26.938759999999998</c:v>
                </c:pt>
                <c:pt idx="3">
                  <c:v>29.30359</c:v>
                </c:pt>
                <c:pt idx="4">
                  <c:v>40.153689999999997</c:v>
                </c:pt>
                <c:pt idx="5">
                  <c:v>51.146790000000003</c:v>
                </c:pt>
                <c:pt idx="6">
                  <c:v>56.146819999999998</c:v>
                </c:pt>
                <c:pt idx="7">
                  <c:v>67.513559999999998</c:v>
                </c:pt>
                <c:pt idx="8">
                  <c:v>82.240390000000005</c:v>
                </c:pt>
                <c:pt idx="9">
                  <c:v>89.675899999999999</c:v>
                </c:pt>
                <c:pt idx="10">
                  <c:v>91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9-44A8-8B71-59779132D9E2}"/>
            </c:ext>
          </c:extLst>
        </c:ser>
        <c:ser>
          <c:idx val="1"/>
          <c:order val="1"/>
          <c:tx>
            <c:strRef>
              <c:f>Pom_tabulky_grafy_KS!$C$16</c:f>
              <c:strCache>
                <c:ptCount val="1"/>
                <c:pt idx="0">
                  <c:v>Medián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Pom_tabulky_grafy_KS!$C$129:$C$140</c:f>
              <c:numCache>
                <c:formatCode>0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21</c:v>
                </c:pt>
                <c:pt idx="6">
                  <c:v>24</c:v>
                </c:pt>
                <c:pt idx="7">
                  <c:v>35</c:v>
                </c:pt>
                <c:pt idx="8">
                  <c:v>50</c:v>
                </c:pt>
                <c:pt idx="9">
                  <c:v>58</c:v>
                </c:pt>
                <c:pt idx="10">
                  <c:v>62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9-44A8-8B71-59779132D9E2}"/>
            </c:ext>
          </c:extLst>
        </c:ser>
        <c:ser>
          <c:idx val="2"/>
          <c:order val="2"/>
          <c:tx>
            <c:strRef>
              <c:f>Pom_tabulky_grafy_KS!$D$16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Pom_tabulky_grafy_KS!$D$129:$D$140</c:f>
              <c:numCache>
                <c:formatCode>0</c:formatCode>
                <c:ptCount val="12"/>
                <c:pt idx="0">
                  <c:v>21</c:v>
                </c:pt>
                <c:pt idx="1">
                  <c:v>43</c:v>
                </c:pt>
                <c:pt idx="2">
                  <c:v>71</c:v>
                </c:pt>
                <c:pt idx="3">
                  <c:v>76</c:v>
                </c:pt>
                <c:pt idx="4">
                  <c:v>107</c:v>
                </c:pt>
                <c:pt idx="5">
                  <c:v>136</c:v>
                </c:pt>
                <c:pt idx="6">
                  <c:v>142</c:v>
                </c:pt>
                <c:pt idx="7">
                  <c:v>165</c:v>
                </c:pt>
                <c:pt idx="8">
                  <c:v>189</c:v>
                </c:pt>
                <c:pt idx="9">
                  <c:v>208</c:v>
                </c:pt>
                <c:pt idx="10">
                  <c:v>194</c:v>
                </c:pt>
                <c:pt idx="1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A9-44A8-8B71-59779132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400168"/>
        <c:axId val="444404088"/>
      </c:lineChart>
      <c:catAx>
        <c:axId val="4444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4404088"/>
        <c:crosses val="autoZero"/>
        <c:auto val="1"/>
        <c:lblAlgn val="ctr"/>
        <c:lblOffset val="100"/>
        <c:noMultiLvlLbl val="0"/>
      </c:catAx>
      <c:valAx>
        <c:axId val="444404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44400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Rejstřík INS </a:t>
            </a:r>
            <a:r>
              <a:rPr lang="cs-CZ" sz="1400" baseline="0"/>
              <a:t>- vyřizování věcí</a:t>
            </a:r>
            <a:endParaRPr lang="cs-CZ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Pom_tabulky_grafy_KS!$E$141</c:f>
              <c:strCache>
                <c:ptCount val="1"/>
                <c:pt idx="0">
                  <c:v>Obživa+nápad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Pom_tabulky_grafy_KS!$E$129:$E$140</c:f>
              <c:numCache>
                <c:formatCode>General</c:formatCode>
                <c:ptCount val="12"/>
                <c:pt idx="0">
                  <c:v>1259</c:v>
                </c:pt>
                <c:pt idx="1">
                  <c:v>1662</c:v>
                </c:pt>
                <c:pt idx="2">
                  <c:v>1960</c:v>
                </c:pt>
                <c:pt idx="3">
                  <c:v>2338</c:v>
                </c:pt>
                <c:pt idx="4">
                  <c:v>2783</c:v>
                </c:pt>
                <c:pt idx="5">
                  <c:v>3084</c:v>
                </c:pt>
                <c:pt idx="6">
                  <c:v>2796</c:v>
                </c:pt>
                <c:pt idx="7">
                  <c:v>2721</c:v>
                </c:pt>
                <c:pt idx="8">
                  <c:v>2593</c:v>
                </c:pt>
                <c:pt idx="9">
                  <c:v>2209</c:v>
                </c:pt>
                <c:pt idx="10">
                  <c:v>2037</c:v>
                </c:pt>
                <c:pt idx="11">
                  <c:v>2993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9-4285-87D3-6E7B4DD189A8}"/>
            </c:ext>
          </c:extLst>
        </c:ser>
        <c:ser>
          <c:idx val="1"/>
          <c:order val="1"/>
          <c:tx>
            <c:strRef>
              <c:f>Pom_tabulky_grafy_KS!$F$141</c:f>
              <c:strCache>
                <c:ptCount val="1"/>
                <c:pt idx="0">
                  <c:v>Vyřízeno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accent5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Pom_tabulky_grafy_KS!$F$129:$F$140</c:f>
              <c:numCache>
                <c:formatCode>General</c:formatCode>
                <c:ptCount val="12"/>
                <c:pt idx="0">
                  <c:v>843</c:v>
                </c:pt>
                <c:pt idx="1">
                  <c:v>1222</c:v>
                </c:pt>
                <c:pt idx="2">
                  <c:v>1554</c:v>
                </c:pt>
                <c:pt idx="3">
                  <c:v>1672</c:v>
                </c:pt>
                <c:pt idx="4">
                  <c:v>1739</c:v>
                </c:pt>
                <c:pt idx="5">
                  <c:v>1933</c:v>
                </c:pt>
                <c:pt idx="6">
                  <c:v>1772</c:v>
                </c:pt>
                <c:pt idx="7">
                  <c:v>1835</c:v>
                </c:pt>
                <c:pt idx="8">
                  <c:v>1769</c:v>
                </c:pt>
                <c:pt idx="9">
                  <c:v>1946</c:v>
                </c:pt>
                <c:pt idx="10">
                  <c:v>1954</c:v>
                </c:pt>
                <c:pt idx="11">
                  <c:v>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9-4285-87D3-6E7B4DD189A8}"/>
            </c:ext>
          </c:extLst>
        </c:ser>
        <c:ser>
          <c:idx val="2"/>
          <c:order val="2"/>
          <c:tx>
            <c:strRef>
              <c:f>Pom_tabulky_grafy_KS!$G$141</c:f>
              <c:strCache>
                <c:ptCount val="1"/>
                <c:pt idx="0">
                  <c:v>Nevyříz. před rozh. o úpadku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Pom_tabulky_grafy_KS!$G$129:$G$140</c:f>
              <c:numCache>
                <c:formatCode>General</c:formatCode>
                <c:ptCount val="12"/>
                <c:pt idx="0">
                  <c:v>154</c:v>
                </c:pt>
                <c:pt idx="1">
                  <c:v>210</c:v>
                </c:pt>
                <c:pt idx="2">
                  <c:v>285</c:v>
                </c:pt>
                <c:pt idx="3">
                  <c:v>411</c:v>
                </c:pt>
                <c:pt idx="4">
                  <c:v>596</c:v>
                </c:pt>
                <c:pt idx="5">
                  <c:v>755</c:v>
                </c:pt>
                <c:pt idx="6">
                  <c:v>599</c:v>
                </c:pt>
                <c:pt idx="7">
                  <c:v>573</c:v>
                </c:pt>
                <c:pt idx="8">
                  <c:v>622</c:v>
                </c:pt>
                <c:pt idx="9">
                  <c:v>421</c:v>
                </c:pt>
                <c:pt idx="10">
                  <c:v>384</c:v>
                </c:pt>
                <c:pt idx="11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39-4285-87D3-6E7B4DD189A8}"/>
            </c:ext>
          </c:extLst>
        </c:ser>
        <c:ser>
          <c:idx val="3"/>
          <c:order val="3"/>
          <c:tx>
            <c:strRef>
              <c:f>Pom_tabulky_grafy_KS!$H$141</c:f>
              <c:strCache>
                <c:ptCount val="1"/>
                <c:pt idx="0">
                  <c:v>Nevyříz. po rozh. o úpadku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3.9129074074074073E-2"/>
                  <c:y val="3.9219999999999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39-4285-87D3-6E7B4DD18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B05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Pom_tabulky_grafy_KS!$H$129:$H$140</c:f>
              <c:numCache>
                <c:formatCode>General</c:formatCode>
                <c:ptCount val="12"/>
                <c:pt idx="0">
                  <c:v>232</c:v>
                </c:pt>
                <c:pt idx="1">
                  <c:v>592</c:v>
                </c:pt>
                <c:pt idx="2">
                  <c:v>986</c:v>
                </c:pt>
                <c:pt idx="3">
                  <c:v>1552</c:v>
                </c:pt>
                <c:pt idx="4">
                  <c:v>2458</c:v>
                </c:pt>
                <c:pt idx="5">
                  <c:v>3572</c:v>
                </c:pt>
                <c:pt idx="6">
                  <c:v>4938</c:v>
                </c:pt>
                <c:pt idx="7">
                  <c:v>6060</c:v>
                </c:pt>
                <c:pt idx="8">
                  <c:v>6972</c:v>
                </c:pt>
                <c:pt idx="9">
                  <c:v>7491</c:v>
                </c:pt>
                <c:pt idx="10">
                  <c:v>7582</c:v>
                </c:pt>
                <c:pt idx="11">
                  <c:v>8150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39-4285-87D3-6E7B4DD18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403304"/>
        <c:axId val="444408008"/>
      </c:lineChart>
      <c:catAx>
        <c:axId val="4444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4408008"/>
        <c:crosses val="autoZero"/>
        <c:auto val="1"/>
        <c:lblAlgn val="ctr"/>
        <c:lblOffset val="100"/>
        <c:noMultiLvlLbl val="0"/>
      </c:catAx>
      <c:valAx>
        <c:axId val="444408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4403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Věci</a:t>
            </a:r>
            <a:r>
              <a:rPr lang="cs-CZ" sz="1200" baseline="0"/>
              <a:t> dosud v řízení - p</a:t>
            </a:r>
            <a:r>
              <a:rPr lang="cs-CZ" sz="1200"/>
              <a:t>odíl způsobů řešení úpadku</a:t>
            </a: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Pom_tabulky_grafy_KS!$I$128</c:f>
              <c:strCache>
                <c:ptCount val="1"/>
                <c:pt idx="0">
                  <c:v>Konkurzem</c:v>
                </c:pt>
              </c:strCache>
            </c:strRef>
          </c:tx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Pom_tabulky_grafy_KS!$I$129:$I$140</c:f>
              <c:numCache>
                <c:formatCode>0</c:formatCode>
                <c:ptCount val="12"/>
                <c:pt idx="0">
                  <c:v>179</c:v>
                </c:pt>
                <c:pt idx="1">
                  <c:v>442</c:v>
                </c:pt>
                <c:pt idx="2">
                  <c:v>674</c:v>
                </c:pt>
                <c:pt idx="3">
                  <c:v>890</c:v>
                </c:pt>
                <c:pt idx="4">
                  <c:v>1207</c:v>
                </c:pt>
                <c:pt idx="5">
                  <c:v>1463</c:v>
                </c:pt>
                <c:pt idx="6">
                  <c:v>1678</c:v>
                </c:pt>
                <c:pt idx="7">
                  <c:v>1791</c:v>
                </c:pt>
                <c:pt idx="8">
                  <c:v>1790</c:v>
                </c:pt>
                <c:pt idx="9">
                  <c:v>1715</c:v>
                </c:pt>
                <c:pt idx="10">
                  <c:v>1486</c:v>
                </c:pt>
                <c:pt idx="11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4-45C9-AB1E-CE1A7CA8B29C}"/>
            </c:ext>
          </c:extLst>
        </c:ser>
        <c:ser>
          <c:idx val="1"/>
          <c:order val="1"/>
          <c:tx>
            <c:strRef>
              <c:f>Pom_tabulky_grafy_KS!$J$128</c:f>
              <c:strCache>
                <c:ptCount val="1"/>
                <c:pt idx="0">
                  <c:v>Reorganizací</c:v>
                </c:pt>
              </c:strCache>
            </c:strRef>
          </c:tx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Pom_tabulky_grafy_KS!$J$129:$J$138</c:f>
              <c:numCache>
                <c:formatCode>0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4-45C9-AB1E-CE1A7CA8B29C}"/>
            </c:ext>
          </c:extLst>
        </c:ser>
        <c:ser>
          <c:idx val="2"/>
          <c:order val="2"/>
          <c:tx>
            <c:strRef>
              <c:f>Pom_tabulky_grafy_KS!$K$128</c:f>
              <c:strCache>
                <c:ptCount val="1"/>
                <c:pt idx="0">
                  <c:v>Oddlužením</c:v>
                </c:pt>
              </c:strCache>
            </c:strRef>
          </c:tx>
          <c:cat>
            <c:numRef>
              <c:f>Pom_tabulky_grafy_KS!$A$129:$A$140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Pom_tabulky_grafy_KS!$K$129:$K$140</c:f>
              <c:numCache>
                <c:formatCode>0</c:formatCode>
                <c:ptCount val="12"/>
                <c:pt idx="0">
                  <c:v>41</c:v>
                </c:pt>
                <c:pt idx="1">
                  <c:v>130</c:v>
                </c:pt>
                <c:pt idx="2">
                  <c:v>287</c:v>
                </c:pt>
                <c:pt idx="3">
                  <c:v>626</c:v>
                </c:pt>
                <c:pt idx="4">
                  <c:v>1215</c:v>
                </c:pt>
                <c:pt idx="5">
                  <c:v>2053</c:v>
                </c:pt>
                <c:pt idx="6">
                  <c:v>3208</c:v>
                </c:pt>
                <c:pt idx="7">
                  <c:v>4227</c:v>
                </c:pt>
                <c:pt idx="8">
                  <c:v>5133</c:v>
                </c:pt>
                <c:pt idx="9">
                  <c:v>5743</c:v>
                </c:pt>
                <c:pt idx="10">
                  <c:v>6060</c:v>
                </c:pt>
                <c:pt idx="11">
                  <c:v>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4-45C9-AB1E-CE1A7CA8B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402128"/>
        <c:axId val="444406048"/>
      </c:areaChart>
      <c:catAx>
        <c:axId val="4444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4406048"/>
        <c:crosses val="autoZero"/>
        <c:auto val="1"/>
        <c:lblAlgn val="ctr"/>
        <c:lblOffset val="100"/>
        <c:noMultiLvlLbl val="0"/>
      </c:catAx>
      <c:valAx>
        <c:axId val="444406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44402128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spPr>
    <a:solidFill>
      <a:schemeClr val="bg1">
        <a:lumMod val="75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Statistiky odvolání,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OS - 2019 průřezová data'!$C$9</c:f>
              <c:strCache>
                <c:ptCount val="1"/>
                <c:pt idx="0">
                  <c:v>Míra odvolání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data'!$N$9,'Výsl. OS - 2019 průřezová data'!$O$9,'Výsl. OS - 2019 průřezová data'!$Q$9)</c:f>
              <c:numCache>
                <c:formatCode>General</c:formatCode>
                <c:ptCount val="3"/>
                <c:pt idx="0" formatCode="#,##0.00">
                  <c:v>5.8295969999999997</c:v>
                </c:pt>
                <c:pt idx="1">
                  <c:v>6.71</c:v>
                </c:pt>
                <c:pt idx="2" formatCode="#,##0.00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0-4615-B98F-8231191C4851}"/>
            </c:ext>
          </c:extLst>
        </c:ser>
        <c:ser>
          <c:idx val="1"/>
          <c:order val="1"/>
          <c:tx>
            <c:strRef>
              <c:f>'Výsl. OS - 2019 průřezová data'!$C$10</c:f>
              <c:strCache>
                <c:ptCount val="1"/>
                <c:pt idx="0">
                  <c:v>Míra změny rozsudku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data'!$N$10,'Výsl. OS - 2019 průřezová data'!$O$10,'Výsl. OS - 2019 průřezová data'!$Q$10)</c:f>
              <c:numCache>
                <c:formatCode>General</c:formatCode>
                <c:ptCount val="3"/>
                <c:pt idx="0" formatCode="#,##0.00">
                  <c:v>30.952380000000002</c:v>
                </c:pt>
                <c:pt idx="1">
                  <c:v>50.1</c:v>
                </c:pt>
                <c:pt idx="2" formatCode="#,##0.00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0-4615-B98F-8231191C4851}"/>
            </c:ext>
          </c:extLst>
        </c:ser>
        <c:ser>
          <c:idx val="2"/>
          <c:order val="2"/>
          <c:tx>
            <c:strRef>
              <c:f>'Výsl. OS - 2019 průřezová data'!$C$11</c:f>
              <c:strCache>
                <c:ptCount val="1"/>
                <c:pt idx="0">
                  <c:v>Celk. míra zm. rozs.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data'!$N$11,'Výsl. OS - 2019 průřezová data'!$O$11,'Výsl. OS - 2019 průřezová data'!$Q$11)</c:f>
              <c:numCache>
                <c:formatCode>0.00</c:formatCode>
                <c:ptCount val="3"/>
                <c:pt idx="0" formatCode="#,##0.00">
                  <c:v>1.8043990159085999</c:v>
                </c:pt>
                <c:pt idx="1">
                  <c:v>3.36171</c:v>
                </c:pt>
                <c:pt idx="2" formatCode="#,##0.00">
                  <c:v>3.48326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50-4615-B98F-8231191C4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028504"/>
        <c:axId val="367023016"/>
      </c:barChart>
      <c:catAx>
        <c:axId val="367028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7023016"/>
        <c:crosses val="autoZero"/>
        <c:auto val="1"/>
        <c:lblAlgn val="ctr"/>
        <c:lblOffset val="100"/>
        <c:noMultiLvlLbl val="0"/>
      </c:catAx>
      <c:valAx>
        <c:axId val="367023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Procenta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367028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Délky řízení,</a:t>
            </a:r>
            <a:r>
              <a:rPr lang="cs-CZ" baseline="0"/>
              <a:t> </a:t>
            </a:r>
            <a:r>
              <a:rPr lang="cs-CZ"/>
              <a:t>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'Výsl. OS - 2019 průřezová data'!$C$6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data'!$N$6:$O$6,'Výsl. OS - 2019 průřezová data'!$Q$6)</c:f>
              <c:numCache>
                <c:formatCode>General</c:formatCode>
                <c:ptCount val="3"/>
                <c:pt idx="0" formatCode="#,##0">
                  <c:v>160.28319999999999</c:v>
                </c:pt>
                <c:pt idx="1">
                  <c:v>190</c:v>
                </c:pt>
                <c:pt idx="2" formatCode="#,##0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2-4675-B5F1-9A10468B1524}"/>
            </c:ext>
          </c:extLst>
        </c:ser>
        <c:ser>
          <c:idx val="1"/>
          <c:order val="1"/>
          <c:tx>
            <c:strRef>
              <c:f>'Výsl. OS - 2019 průřezová data'!$C$7</c:f>
              <c:strCache>
                <c:ptCount val="1"/>
                <c:pt idx="0">
                  <c:v>Medián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data'!$N$7:$O$7,'Výsl. OS - 2019 průřezová data'!$Q$7)</c:f>
              <c:numCache>
                <c:formatCode>General</c:formatCode>
                <c:ptCount val="3"/>
                <c:pt idx="0" formatCode="#,##0">
                  <c:v>105</c:v>
                </c:pt>
                <c:pt idx="1">
                  <c:v>129</c:v>
                </c:pt>
                <c:pt idx="2" formatCode="#,##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2-4675-B5F1-9A10468B1524}"/>
            </c:ext>
          </c:extLst>
        </c:ser>
        <c:ser>
          <c:idx val="2"/>
          <c:order val="2"/>
          <c:tx>
            <c:strRef>
              <c:f>'Výsl. OS - 2019 průřezová data'!$C$8</c:f>
              <c:strCache>
                <c:ptCount val="1"/>
                <c:pt idx="0">
                  <c:v>Percentil 90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Pom_tabulky_grafy!$K$6:$K$8</c:f>
              <c:strCache>
                <c:ptCount val="3"/>
                <c:pt idx="0">
                  <c:v>Benešov</c:v>
                </c:pt>
                <c:pt idx="1">
                  <c:v>Středočeský kraj</c:v>
                </c:pt>
                <c:pt idx="2">
                  <c:v>ČR</c:v>
                </c:pt>
              </c:strCache>
            </c:strRef>
          </c:cat>
          <c:val>
            <c:numRef>
              <c:f>('Výsl. OS - 2019 průřezová data'!$N$8:$O$8,'Výsl. OS - 2019 průřezová data'!$Q$8)</c:f>
              <c:numCache>
                <c:formatCode>General</c:formatCode>
                <c:ptCount val="3"/>
                <c:pt idx="0" formatCode="#,##0">
                  <c:v>207</c:v>
                </c:pt>
                <c:pt idx="1">
                  <c:v>292</c:v>
                </c:pt>
                <c:pt idx="2" formatCode="#,##0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2-4675-B5F1-9A10468B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024192"/>
        <c:axId val="367028112"/>
      </c:barChart>
      <c:catAx>
        <c:axId val="36702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7028112"/>
        <c:crosses val="autoZero"/>
        <c:auto val="1"/>
        <c:lblAlgn val="ctr"/>
        <c:lblOffset val="100"/>
        <c:noMultiLvlLbl val="0"/>
      </c:catAx>
      <c:valAx>
        <c:axId val="367028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dnů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67024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4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5" Type="http://schemas.openxmlformats.org/officeDocument/2006/relationships/chart" Target="../charts/chart40.xml"/><Relationship Id="rId10" Type="http://schemas.openxmlformats.org/officeDocument/2006/relationships/chart" Target="../charts/chart45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6" Type="http://schemas.openxmlformats.org/officeDocument/2006/relationships/chart" Target="../charts/chart68.xml"/><Relationship Id="rId5" Type="http://schemas.openxmlformats.org/officeDocument/2006/relationships/chart" Target="../charts/chart67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0</xdr:rowOff>
    </xdr:from>
    <xdr:to>
      <xdr:col>4</xdr:col>
      <xdr:colOff>388125</xdr:colOff>
      <xdr:row>40</xdr:row>
      <xdr:rowOff>79650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82275</xdr:rowOff>
    </xdr:from>
    <xdr:to>
      <xdr:col>4</xdr:col>
      <xdr:colOff>378600</xdr:colOff>
      <xdr:row>54</xdr:row>
      <xdr:rowOff>161925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378600</xdr:colOff>
      <xdr:row>26</xdr:row>
      <xdr:rowOff>0</xdr:rowOff>
    </xdr:from>
    <xdr:to>
      <xdr:col>8</xdr:col>
      <xdr:colOff>1100100</xdr:colOff>
      <xdr:row>40</xdr:row>
      <xdr:rowOff>79650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378600</xdr:colOff>
      <xdr:row>40</xdr:row>
      <xdr:rowOff>79650</xdr:rowOff>
    </xdr:from>
    <xdr:to>
      <xdr:col>8</xdr:col>
      <xdr:colOff>1100100</xdr:colOff>
      <xdr:row>54</xdr:row>
      <xdr:rowOff>159300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54</xdr:row>
      <xdr:rowOff>161924</xdr:rowOff>
    </xdr:from>
    <xdr:to>
      <xdr:col>4</xdr:col>
      <xdr:colOff>378600</xdr:colOff>
      <xdr:row>67</xdr:row>
      <xdr:rowOff>198782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378600</xdr:colOff>
      <xdr:row>40</xdr:row>
      <xdr:rowOff>72750</xdr:rowOff>
    </xdr:from>
    <xdr:to>
      <xdr:col>18</xdr:col>
      <xdr:colOff>1100100</xdr:colOff>
      <xdr:row>54</xdr:row>
      <xdr:rowOff>152400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40</xdr:row>
      <xdr:rowOff>72750</xdr:rowOff>
    </xdr:from>
    <xdr:to>
      <xdr:col>14</xdr:col>
      <xdr:colOff>378600</xdr:colOff>
      <xdr:row>54</xdr:row>
      <xdr:rowOff>152400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378600</xdr:colOff>
      <xdr:row>26</xdr:row>
      <xdr:rowOff>0</xdr:rowOff>
    </xdr:from>
    <xdr:to>
      <xdr:col>18</xdr:col>
      <xdr:colOff>1100100</xdr:colOff>
      <xdr:row>40</xdr:row>
      <xdr:rowOff>79650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26</xdr:row>
      <xdr:rowOff>0</xdr:rowOff>
    </xdr:from>
    <xdr:to>
      <xdr:col>14</xdr:col>
      <xdr:colOff>378600</xdr:colOff>
      <xdr:row>40</xdr:row>
      <xdr:rowOff>79650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378600</xdr:colOff>
      <xdr:row>40</xdr:row>
      <xdr:rowOff>79650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1</xdr:colOff>
      <xdr:row>40</xdr:row>
      <xdr:rowOff>93258</xdr:rowOff>
    </xdr:from>
    <xdr:to>
      <xdr:col>24</xdr:col>
      <xdr:colOff>378601</xdr:colOff>
      <xdr:row>54</xdr:row>
      <xdr:rowOff>172908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381002</xdr:colOff>
      <xdr:row>26</xdr:row>
      <xdr:rowOff>1</xdr:rowOff>
    </xdr:from>
    <xdr:to>
      <xdr:col>28</xdr:col>
      <xdr:colOff>1086173</xdr:colOff>
      <xdr:row>40</xdr:row>
      <xdr:rowOff>79651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7</xdr:col>
      <xdr:colOff>599400</xdr:colOff>
      <xdr:row>21</xdr:row>
      <xdr:rowOff>18600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3</xdr:row>
      <xdr:rowOff>19050</xdr:rowOff>
    </xdr:from>
    <xdr:to>
      <xdr:col>15</xdr:col>
      <xdr:colOff>523200</xdr:colOff>
      <xdr:row>21</xdr:row>
      <xdr:rowOff>18600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533400</xdr:colOff>
      <xdr:row>3</xdr:row>
      <xdr:rowOff>19050</xdr:rowOff>
    </xdr:from>
    <xdr:to>
      <xdr:col>23</xdr:col>
      <xdr:colOff>447000</xdr:colOff>
      <xdr:row>21</xdr:row>
      <xdr:rowOff>18600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7</xdr:col>
      <xdr:colOff>599400</xdr:colOff>
      <xdr:row>40</xdr:row>
      <xdr:rowOff>199575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600075</xdr:colOff>
      <xdr:row>23</xdr:row>
      <xdr:rowOff>0</xdr:rowOff>
    </xdr:from>
    <xdr:to>
      <xdr:col>15</xdr:col>
      <xdr:colOff>513675</xdr:colOff>
      <xdr:row>40</xdr:row>
      <xdr:rowOff>190050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495300</xdr:colOff>
      <xdr:row>23</xdr:row>
      <xdr:rowOff>0</xdr:rowOff>
    </xdr:from>
    <xdr:to>
      <xdr:col>23</xdr:col>
      <xdr:colOff>408900</xdr:colOff>
      <xdr:row>40</xdr:row>
      <xdr:rowOff>190050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599400</xdr:colOff>
      <xdr:row>22</xdr:row>
      <xdr:rowOff>199575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599400</xdr:colOff>
      <xdr:row>5</xdr:row>
      <xdr:rowOff>0</xdr:rowOff>
    </xdr:from>
    <xdr:to>
      <xdr:col>15</xdr:col>
      <xdr:colOff>513000</xdr:colOff>
      <xdr:row>22</xdr:row>
      <xdr:rowOff>199575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513000</xdr:colOff>
      <xdr:row>5</xdr:row>
      <xdr:rowOff>450</xdr:rowOff>
    </xdr:from>
    <xdr:to>
      <xdr:col>23</xdr:col>
      <xdr:colOff>426600</xdr:colOff>
      <xdr:row>23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25</xdr:row>
      <xdr:rowOff>9525</xdr:rowOff>
    </xdr:from>
    <xdr:to>
      <xdr:col>7</xdr:col>
      <xdr:colOff>608925</xdr:colOff>
      <xdr:row>43</xdr:row>
      <xdr:rowOff>9075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609600</xdr:colOff>
      <xdr:row>25</xdr:row>
      <xdr:rowOff>9525</xdr:rowOff>
    </xdr:from>
    <xdr:to>
      <xdr:col>15</xdr:col>
      <xdr:colOff>523200</xdr:colOff>
      <xdr:row>43</xdr:row>
      <xdr:rowOff>9075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513675</xdr:colOff>
      <xdr:row>25</xdr:row>
      <xdr:rowOff>9525</xdr:rowOff>
    </xdr:from>
    <xdr:to>
      <xdr:col>23</xdr:col>
      <xdr:colOff>427275</xdr:colOff>
      <xdr:row>43</xdr:row>
      <xdr:rowOff>9075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7</xdr:col>
      <xdr:colOff>599400</xdr:colOff>
      <xdr:row>63</xdr:row>
      <xdr:rowOff>9075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600075</xdr:colOff>
      <xdr:row>45</xdr:row>
      <xdr:rowOff>9525</xdr:rowOff>
    </xdr:from>
    <xdr:to>
      <xdr:col>15</xdr:col>
      <xdr:colOff>513675</xdr:colOff>
      <xdr:row>63</xdr:row>
      <xdr:rowOff>9075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503475</xdr:colOff>
      <xdr:row>45</xdr:row>
      <xdr:rowOff>9525</xdr:rowOff>
    </xdr:from>
    <xdr:to>
      <xdr:col>23</xdr:col>
      <xdr:colOff>417075</xdr:colOff>
      <xdr:row>63</xdr:row>
      <xdr:rowOff>9075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95249</xdr:rowOff>
    </xdr:from>
    <xdr:to>
      <xdr:col>3</xdr:col>
      <xdr:colOff>276225</xdr:colOff>
      <xdr:row>39</xdr:row>
      <xdr:rowOff>174899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276225</xdr:colOff>
      <xdr:row>25</xdr:row>
      <xdr:rowOff>95250</xdr:rowOff>
    </xdr:from>
    <xdr:to>
      <xdr:col>5</xdr:col>
      <xdr:colOff>2505075</xdr:colOff>
      <xdr:row>39</xdr:row>
      <xdr:rowOff>174900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273844</xdr:colOff>
      <xdr:row>39</xdr:row>
      <xdr:rowOff>195263</xdr:rowOff>
    </xdr:from>
    <xdr:to>
      <xdr:col>5</xdr:col>
      <xdr:colOff>2505075</xdr:colOff>
      <xdr:row>54</xdr:row>
      <xdr:rowOff>74888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54768</xdr:rowOff>
    </xdr:from>
    <xdr:to>
      <xdr:col>3</xdr:col>
      <xdr:colOff>264319</xdr:colOff>
      <xdr:row>68</xdr:row>
      <xdr:rowOff>136800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35719</xdr:colOff>
      <xdr:row>25</xdr:row>
      <xdr:rowOff>85725</xdr:rowOff>
    </xdr:from>
    <xdr:to>
      <xdr:col>10</xdr:col>
      <xdr:colOff>302419</xdr:colOff>
      <xdr:row>39</xdr:row>
      <xdr:rowOff>165375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28575</xdr:colOff>
      <xdr:row>39</xdr:row>
      <xdr:rowOff>180974</xdr:rowOff>
    </xdr:from>
    <xdr:to>
      <xdr:col>10</xdr:col>
      <xdr:colOff>307181</xdr:colOff>
      <xdr:row>54</xdr:row>
      <xdr:rowOff>58218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178594</xdr:rowOff>
    </xdr:from>
    <xdr:to>
      <xdr:col>3</xdr:col>
      <xdr:colOff>278607</xdr:colOff>
      <xdr:row>54</xdr:row>
      <xdr:rowOff>55838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309563</xdr:colOff>
      <xdr:row>25</xdr:row>
      <xdr:rowOff>95250</xdr:rowOff>
    </xdr:from>
    <xdr:to>
      <xdr:col>15</xdr:col>
      <xdr:colOff>481014</xdr:colOff>
      <xdr:row>39</xdr:row>
      <xdr:rowOff>174900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466050</xdr:colOff>
      <xdr:row>21</xdr:row>
      <xdr:rowOff>199575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4</xdr:row>
      <xdr:rowOff>0</xdr:rowOff>
    </xdr:from>
    <xdr:to>
      <xdr:col>15</xdr:col>
      <xdr:colOff>380325</xdr:colOff>
      <xdr:row>21</xdr:row>
      <xdr:rowOff>199575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390525</xdr:colOff>
      <xdr:row>4</xdr:row>
      <xdr:rowOff>9525</xdr:rowOff>
    </xdr:from>
    <xdr:to>
      <xdr:col>23</xdr:col>
      <xdr:colOff>304125</xdr:colOff>
      <xdr:row>22</xdr:row>
      <xdr:rowOff>9075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7</xdr:col>
      <xdr:colOff>466050</xdr:colOff>
      <xdr:row>41</xdr:row>
      <xdr:rowOff>199575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457200</xdr:colOff>
      <xdr:row>24</xdr:row>
      <xdr:rowOff>9525</xdr:rowOff>
    </xdr:from>
    <xdr:to>
      <xdr:col>15</xdr:col>
      <xdr:colOff>370800</xdr:colOff>
      <xdr:row>42</xdr:row>
      <xdr:rowOff>9075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381000</xdr:colOff>
      <xdr:row>24</xdr:row>
      <xdr:rowOff>9525</xdr:rowOff>
    </xdr:from>
    <xdr:to>
      <xdr:col>23</xdr:col>
      <xdr:colOff>294600</xdr:colOff>
      <xdr:row>42</xdr:row>
      <xdr:rowOff>9075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95249</xdr:rowOff>
    </xdr:from>
    <xdr:to>
      <xdr:col>3</xdr:col>
      <xdr:colOff>266700</xdr:colOff>
      <xdr:row>39</xdr:row>
      <xdr:rowOff>174899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240507</xdr:colOff>
      <xdr:row>25</xdr:row>
      <xdr:rowOff>95250</xdr:rowOff>
    </xdr:from>
    <xdr:to>
      <xdr:col>5</xdr:col>
      <xdr:colOff>2469357</xdr:colOff>
      <xdr:row>39</xdr:row>
      <xdr:rowOff>174900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</xdr:colOff>
      <xdr:row>39</xdr:row>
      <xdr:rowOff>183356</xdr:rowOff>
    </xdr:from>
    <xdr:to>
      <xdr:col>5</xdr:col>
      <xdr:colOff>2469356</xdr:colOff>
      <xdr:row>54</xdr:row>
      <xdr:rowOff>62981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666189</xdr:colOff>
      <xdr:row>25</xdr:row>
      <xdr:rowOff>77881</xdr:rowOff>
    </xdr:from>
    <xdr:to>
      <xdr:col>10</xdr:col>
      <xdr:colOff>247089</xdr:colOff>
      <xdr:row>39</xdr:row>
      <xdr:rowOff>157531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260677</xdr:colOff>
      <xdr:row>39</xdr:row>
      <xdr:rowOff>163606</xdr:rowOff>
    </xdr:from>
    <xdr:to>
      <xdr:col>15</xdr:col>
      <xdr:colOff>424984</xdr:colOff>
      <xdr:row>54</xdr:row>
      <xdr:rowOff>43231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256615</xdr:colOff>
      <xdr:row>25</xdr:row>
      <xdr:rowOff>77881</xdr:rowOff>
    </xdr:from>
    <xdr:to>
      <xdr:col>15</xdr:col>
      <xdr:colOff>428065</xdr:colOff>
      <xdr:row>39</xdr:row>
      <xdr:rowOff>157531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660447</xdr:colOff>
      <xdr:row>25</xdr:row>
      <xdr:rowOff>83344</xdr:rowOff>
    </xdr:from>
    <xdr:to>
      <xdr:col>20</xdr:col>
      <xdr:colOff>244149</xdr:colOff>
      <xdr:row>39</xdr:row>
      <xdr:rowOff>162994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670393</xdr:colOff>
      <xdr:row>39</xdr:row>
      <xdr:rowOff>154781</xdr:rowOff>
    </xdr:from>
    <xdr:to>
      <xdr:col>20</xdr:col>
      <xdr:colOff>255634</xdr:colOff>
      <xdr:row>54</xdr:row>
      <xdr:rowOff>32025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39</xdr:row>
      <xdr:rowOff>190500</xdr:rowOff>
    </xdr:from>
    <xdr:to>
      <xdr:col>3</xdr:col>
      <xdr:colOff>278607</xdr:colOff>
      <xdr:row>54</xdr:row>
      <xdr:rowOff>67744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678657</xdr:colOff>
      <xdr:row>39</xdr:row>
      <xdr:rowOff>166687</xdr:rowOff>
    </xdr:from>
    <xdr:to>
      <xdr:col>10</xdr:col>
      <xdr:colOff>266701</xdr:colOff>
      <xdr:row>54</xdr:row>
      <xdr:rowOff>43931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250031</xdr:colOff>
      <xdr:row>25</xdr:row>
      <xdr:rowOff>83343</xdr:rowOff>
    </xdr:from>
    <xdr:to>
      <xdr:col>25</xdr:col>
      <xdr:colOff>421482</xdr:colOff>
      <xdr:row>39</xdr:row>
      <xdr:rowOff>162993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599400</xdr:colOff>
      <xdr:row>20</xdr:row>
      <xdr:rowOff>199575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3</xdr:row>
      <xdr:rowOff>0</xdr:rowOff>
    </xdr:from>
    <xdr:to>
      <xdr:col>15</xdr:col>
      <xdr:colOff>513675</xdr:colOff>
      <xdr:row>20</xdr:row>
      <xdr:rowOff>199575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3</xdr:row>
      <xdr:rowOff>9525</xdr:rowOff>
    </xdr:from>
    <xdr:to>
      <xdr:col>23</xdr:col>
      <xdr:colOff>437475</xdr:colOff>
      <xdr:row>21</xdr:row>
      <xdr:rowOff>9075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7</xdr:col>
      <xdr:colOff>599400</xdr:colOff>
      <xdr:row>40</xdr:row>
      <xdr:rowOff>199575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600075</xdr:colOff>
      <xdr:row>23</xdr:row>
      <xdr:rowOff>0</xdr:rowOff>
    </xdr:from>
    <xdr:to>
      <xdr:col>15</xdr:col>
      <xdr:colOff>513675</xdr:colOff>
      <xdr:row>40</xdr:row>
      <xdr:rowOff>199575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523875</xdr:colOff>
      <xdr:row>22</xdr:row>
      <xdr:rowOff>200025</xdr:rowOff>
    </xdr:from>
    <xdr:to>
      <xdr:col>23</xdr:col>
      <xdr:colOff>437475</xdr:colOff>
      <xdr:row>40</xdr:row>
      <xdr:rowOff>199575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7</xdr:col>
      <xdr:colOff>599400</xdr:colOff>
      <xdr:row>60</xdr:row>
      <xdr:rowOff>199575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523875</xdr:colOff>
      <xdr:row>43</xdr:row>
      <xdr:rowOff>0</xdr:rowOff>
    </xdr:from>
    <xdr:to>
      <xdr:col>23</xdr:col>
      <xdr:colOff>437475</xdr:colOff>
      <xdr:row>60</xdr:row>
      <xdr:rowOff>199575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43</xdr:row>
      <xdr:rowOff>0</xdr:rowOff>
    </xdr:from>
    <xdr:to>
      <xdr:col>15</xdr:col>
      <xdr:colOff>599400</xdr:colOff>
      <xdr:row>60</xdr:row>
      <xdr:rowOff>199575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3</xdr:col>
      <xdr:colOff>266700</xdr:colOff>
      <xdr:row>36</xdr:row>
      <xdr:rowOff>79650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22</xdr:row>
      <xdr:rowOff>0</xdr:rowOff>
    </xdr:from>
    <xdr:to>
      <xdr:col>8</xdr:col>
      <xdr:colOff>438150</xdr:colOff>
      <xdr:row>36</xdr:row>
      <xdr:rowOff>79650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66675</xdr:rowOff>
    </xdr:from>
    <xdr:to>
      <xdr:col>3</xdr:col>
      <xdr:colOff>266700</xdr:colOff>
      <xdr:row>50</xdr:row>
      <xdr:rowOff>146325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599400</xdr:colOff>
      <xdr:row>20</xdr:row>
      <xdr:rowOff>199575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3</xdr:row>
      <xdr:rowOff>0</xdr:rowOff>
    </xdr:from>
    <xdr:to>
      <xdr:col>15</xdr:col>
      <xdr:colOff>523200</xdr:colOff>
      <xdr:row>20</xdr:row>
      <xdr:rowOff>199575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542925</xdr:colOff>
      <xdr:row>3</xdr:row>
      <xdr:rowOff>0</xdr:rowOff>
    </xdr:from>
    <xdr:to>
      <xdr:col>23</xdr:col>
      <xdr:colOff>456525</xdr:colOff>
      <xdr:row>20</xdr:row>
      <xdr:rowOff>199575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10</xdr:col>
      <xdr:colOff>0</xdr:colOff>
      <xdr:row>43</xdr:row>
      <xdr:rowOff>161925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11905</xdr:rowOff>
    </xdr:from>
    <xdr:to>
      <xdr:col>3</xdr:col>
      <xdr:colOff>266700</xdr:colOff>
      <xdr:row>39</xdr:row>
      <xdr:rowOff>103462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264318</xdr:colOff>
      <xdr:row>25</xdr:row>
      <xdr:rowOff>11906</xdr:rowOff>
    </xdr:from>
    <xdr:to>
      <xdr:col>5</xdr:col>
      <xdr:colOff>2493168</xdr:colOff>
      <xdr:row>39</xdr:row>
      <xdr:rowOff>103463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111920</xdr:rowOff>
    </xdr:from>
    <xdr:to>
      <xdr:col>3</xdr:col>
      <xdr:colOff>266700</xdr:colOff>
      <xdr:row>53</xdr:row>
      <xdr:rowOff>193951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688181</xdr:colOff>
      <xdr:row>25</xdr:row>
      <xdr:rowOff>30955</xdr:rowOff>
    </xdr:from>
    <xdr:to>
      <xdr:col>10</xdr:col>
      <xdr:colOff>69356</xdr:colOff>
      <xdr:row>39</xdr:row>
      <xdr:rowOff>121406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54768</xdr:colOff>
      <xdr:row>25</xdr:row>
      <xdr:rowOff>30956</xdr:rowOff>
    </xdr:from>
    <xdr:to>
      <xdr:col>16</xdr:col>
      <xdr:colOff>309561</xdr:colOff>
      <xdr:row>39</xdr:row>
      <xdr:rowOff>121407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-1</xdr:colOff>
      <xdr:row>39</xdr:row>
      <xdr:rowOff>116681</xdr:rowOff>
    </xdr:from>
    <xdr:to>
      <xdr:col>11</xdr:col>
      <xdr:colOff>461962</xdr:colOff>
      <xdr:row>55</xdr:row>
      <xdr:rowOff>9525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 tint="0.39997558519241921"/>
    <pageSetUpPr fitToPage="1"/>
  </sheetPr>
  <dimension ref="A1:B51"/>
  <sheetViews>
    <sheetView tabSelected="1" zoomScaleNormal="100" workbookViewId="0"/>
  </sheetViews>
  <sheetFormatPr defaultRowHeight="15.75" x14ac:dyDescent="0.25"/>
  <cols>
    <col min="1" max="1" width="24.75" style="139" customWidth="1"/>
    <col min="2" max="2" width="60.875" style="139" customWidth="1"/>
    <col min="3" max="16384" width="9" style="139"/>
  </cols>
  <sheetData>
    <row r="1" spans="1:2" x14ac:dyDescent="0.25">
      <c r="A1" s="138" t="s">
        <v>118</v>
      </c>
      <c r="B1" s="611"/>
    </row>
    <row r="2" spans="1:2" x14ac:dyDescent="0.25">
      <c r="A2" s="138" t="s">
        <v>244</v>
      </c>
    </row>
    <row r="3" spans="1:2" ht="78.75" customHeight="1" x14ac:dyDescent="0.25">
      <c r="A3" s="618" t="s">
        <v>273</v>
      </c>
      <c r="B3" s="618"/>
    </row>
    <row r="4" spans="1:2" ht="63.75" customHeight="1" x14ac:dyDescent="0.25">
      <c r="A4" s="616" t="s">
        <v>119</v>
      </c>
      <c r="B4" s="616"/>
    </row>
    <row r="5" spans="1:2" ht="36" customHeight="1" x14ac:dyDescent="0.25">
      <c r="A5" s="616" t="s">
        <v>248</v>
      </c>
      <c r="B5" s="616"/>
    </row>
    <row r="6" spans="1:2" x14ac:dyDescent="0.25">
      <c r="B6" s="140"/>
    </row>
    <row r="7" spans="1:2" x14ac:dyDescent="0.25">
      <c r="A7" s="138" t="s">
        <v>279</v>
      </c>
      <c r="B7" s="140"/>
    </row>
    <row r="8" spans="1:2" x14ac:dyDescent="0.25">
      <c r="A8" s="619" t="s">
        <v>260</v>
      </c>
      <c r="B8" s="619"/>
    </row>
    <row r="9" spans="1:2" ht="21" customHeight="1" x14ac:dyDescent="0.25">
      <c r="A9" s="615" t="s">
        <v>245</v>
      </c>
      <c r="B9" s="615"/>
    </row>
    <row r="10" spans="1:2" ht="54" customHeight="1" x14ac:dyDescent="0.25">
      <c r="A10" s="615" t="s">
        <v>274</v>
      </c>
      <c r="B10" s="615"/>
    </row>
    <row r="11" spans="1:2" ht="41.25" customHeight="1" x14ac:dyDescent="0.25">
      <c r="A11" s="615" t="s">
        <v>246</v>
      </c>
      <c r="B11" s="615"/>
    </row>
    <row r="12" spans="1:2" ht="79.5" customHeight="1" x14ac:dyDescent="0.25">
      <c r="A12" s="615" t="s">
        <v>247</v>
      </c>
      <c r="B12" s="615"/>
    </row>
    <row r="14" spans="1:2" x14ac:dyDescent="0.25">
      <c r="A14" s="617" t="s">
        <v>191</v>
      </c>
      <c r="B14" s="617"/>
    </row>
    <row r="16" spans="1:2" ht="16.5" thickBot="1" x14ac:dyDescent="0.3">
      <c r="A16" s="138" t="s">
        <v>152</v>
      </c>
    </row>
    <row r="17" spans="1:2" ht="17.25" thickTop="1" thickBot="1" x14ac:dyDescent="0.3">
      <c r="A17" s="141" t="s">
        <v>105</v>
      </c>
      <c r="B17" s="142" t="s">
        <v>153</v>
      </c>
    </row>
    <row r="18" spans="1:2" ht="132" customHeight="1" thickTop="1" x14ac:dyDescent="0.25">
      <c r="A18" s="143" t="s">
        <v>1</v>
      </c>
      <c r="B18" s="144" t="s">
        <v>249</v>
      </c>
    </row>
    <row r="19" spans="1:2" x14ac:dyDescent="0.25">
      <c r="A19" s="145" t="s">
        <v>96</v>
      </c>
      <c r="B19" s="146" t="s">
        <v>178</v>
      </c>
    </row>
    <row r="20" spans="1:2" ht="63" x14ac:dyDescent="0.25">
      <c r="A20" s="145" t="s">
        <v>97</v>
      </c>
      <c r="B20" s="147" t="s">
        <v>154</v>
      </c>
    </row>
    <row r="21" spans="1:2" ht="47.25" x14ac:dyDescent="0.25">
      <c r="A21" s="148" t="s">
        <v>98</v>
      </c>
      <c r="B21" s="149" t="s">
        <v>155</v>
      </c>
    </row>
    <row r="22" spans="1:2" ht="47.25" x14ac:dyDescent="0.25">
      <c r="A22" s="150" t="s">
        <v>108</v>
      </c>
      <c r="B22" s="151" t="s">
        <v>159</v>
      </c>
    </row>
    <row r="23" spans="1:2" ht="47.25" x14ac:dyDescent="0.25">
      <c r="A23" s="145" t="s">
        <v>99</v>
      </c>
      <c r="B23" s="147" t="s">
        <v>156</v>
      </c>
    </row>
    <row r="24" spans="1:2" ht="63" x14ac:dyDescent="0.25">
      <c r="A24" s="145" t="s">
        <v>100</v>
      </c>
      <c r="B24" s="147" t="s">
        <v>157</v>
      </c>
    </row>
    <row r="25" spans="1:2" ht="47.25" x14ac:dyDescent="0.25">
      <c r="A25" s="148" t="s">
        <v>111</v>
      </c>
      <c r="B25" s="149" t="s">
        <v>158</v>
      </c>
    </row>
    <row r="26" spans="1:2" ht="63" x14ac:dyDescent="0.25">
      <c r="A26" s="150" t="s">
        <v>109</v>
      </c>
      <c r="B26" s="151" t="s">
        <v>265</v>
      </c>
    </row>
    <row r="27" spans="1:2" ht="31.5" x14ac:dyDescent="0.25">
      <c r="A27" s="145" t="s">
        <v>124</v>
      </c>
      <c r="B27" s="147" t="s">
        <v>190</v>
      </c>
    </row>
    <row r="28" spans="1:2" ht="31.5" x14ac:dyDescent="0.25">
      <c r="A28" s="145" t="s">
        <v>125</v>
      </c>
      <c r="B28" s="147" t="s">
        <v>189</v>
      </c>
    </row>
    <row r="29" spans="1:2" ht="31.5" x14ac:dyDescent="0.25">
      <c r="A29" s="145" t="s">
        <v>126</v>
      </c>
      <c r="B29" s="147" t="s">
        <v>188</v>
      </c>
    </row>
    <row r="30" spans="1:2" ht="63" x14ac:dyDescent="0.25">
      <c r="A30" s="145" t="s">
        <v>112</v>
      </c>
      <c r="B30" s="147" t="s">
        <v>160</v>
      </c>
    </row>
    <row r="31" spans="1:2" ht="63" x14ac:dyDescent="0.25">
      <c r="A31" s="145" t="s">
        <v>177</v>
      </c>
      <c r="B31" s="147" t="s">
        <v>161</v>
      </c>
    </row>
    <row r="32" spans="1:2" ht="47.25" x14ac:dyDescent="0.25">
      <c r="A32" s="145" t="s">
        <v>238</v>
      </c>
      <c r="B32" s="147" t="s">
        <v>250</v>
      </c>
    </row>
    <row r="33" spans="1:2" ht="47.25" x14ac:dyDescent="0.25">
      <c r="A33" s="148" t="s">
        <v>237</v>
      </c>
      <c r="B33" s="149" t="s">
        <v>251</v>
      </c>
    </row>
    <row r="34" spans="1:2" ht="94.5" x14ac:dyDescent="0.25">
      <c r="A34" s="152" t="s">
        <v>276</v>
      </c>
      <c r="B34" s="153" t="s">
        <v>311</v>
      </c>
    </row>
    <row r="35" spans="1:2" ht="31.5" x14ac:dyDescent="0.25">
      <c r="A35" s="154" t="s">
        <v>110</v>
      </c>
      <c r="B35" s="155" t="s">
        <v>297</v>
      </c>
    </row>
    <row r="36" spans="1:2" ht="47.25" x14ac:dyDescent="0.25">
      <c r="A36" s="156" t="s">
        <v>101</v>
      </c>
      <c r="B36" s="157" t="s">
        <v>162</v>
      </c>
    </row>
    <row r="37" spans="1:2" ht="31.5" x14ac:dyDescent="0.25">
      <c r="A37" s="145" t="s">
        <v>102</v>
      </c>
      <c r="B37" s="147" t="s">
        <v>163</v>
      </c>
    </row>
    <row r="38" spans="1:2" ht="47.25" x14ac:dyDescent="0.25">
      <c r="A38" s="158" t="s">
        <v>103</v>
      </c>
      <c r="B38" s="159" t="s">
        <v>252</v>
      </c>
    </row>
    <row r="39" spans="1:2" ht="47.25" x14ac:dyDescent="0.25">
      <c r="A39" s="145" t="s">
        <v>238</v>
      </c>
      <c r="B39" s="159" t="s">
        <v>253</v>
      </c>
    </row>
    <row r="40" spans="1:2" ht="47.25" x14ac:dyDescent="0.25">
      <c r="A40" s="148" t="s">
        <v>237</v>
      </c>
      <c r="B40" s="159" t="s">
        <v>254</v>
      </c>
    </row>
    <row r="41" spans="1:2" ht="94.5" x14ac:dyDescent="0.25">
      <c r="A41" s="160" t="s">
        <v>114</v>
      </c>
      <c r="B41" s="161" t="s">
        <v>180</v>
      </c>
    </row>
    <row r="42" spans="1:2" ht="31.5" x14ac:dyDescent="0.25">
      <c r="A42" s="154" t="s">
        <v>130</v>
      </c>
      <c r="B42" s="155" t="s">
        <v>173</v>
      </c>
    </row>
    <row r="43" spans="1:2" x14ac:dyDescent="0.25">
      <c r="A43" s="145" t="s">
        <v>131</v>
      </c>
      <c r="B43" s="147" t="s">
        <v>174</v>
      </c>
    </row>
    <row r="44" spans="1:2" x14ac:dyDescent="0.25">
      <c r="A44" s="158" t="s">
        <v>129</v>
      </c>
      <c r="B44" s="159" t="s">
        <v>165</v>
      </c>
    </row>
    <row r="45" spans="1:2" ht="31.5" x14ac:dyDescent="0.25">
      <c r="A45" s="162" t="s">
        <v>230</v>
      </c>
      <c r="B45" s="163" t="s">
        <v>255</v>
      </c>
    </row>
    <row r="46" spans="1:2" x14ac:dyDescent="0.25">
      <c r="A46" s="164" t="s">
        <v>232</v>
      </c>
      <c r="B46" s="165" t="s">
        <v>256</v>
      </c>
    </row>
    <row r="47" spans="1:2" x14ac:dyDescent="0.25">
      <c r="A47" s="164" t="s">
        <v>233</v>
      </c>
      <c r="B47" s="165" t="s">
        <v>257</v>
      </c>
    </row>
    <row r="48" spans="1:2" ht="16.5" thickBot="1" x14ac:dyDescent="0.3">
      <c r="A48" s="166" t="s">
        <v>231</v>
      </c>
      <c r="B48" s="167" t="s">
        <v>258</v>
      </c>
    </row>
    <row r="49" spans="1:2" ht="16.5" thickTop="1" x14ac:dyDescent="0.25"/>
    <row r="51" spans="1:2" ht="63" hidden="1" x14ac:dyDescent="0.25">
      <c r="A51" s="152" t="s">
        <v>172</v>
      </c>
      <c r="B51" s="153" t="s">
        <v>179</v>
      </c>
    </row>
  </sheetData>
  <sheetProtection algorithmName="SHA-512" hashValue="FBdrs5gu+UXKqUU6b7C+LrTNcFA10osZEnY371UfpQZFZzEZtFU5jcd0KWamRtlql2kCD1ZYkb1WClXbMGtQrg==" saltValue="KmKQIuvafzfWoX4tixq4kQ==" spinCount="100000" sheet="1" objects="1" scenarios="1"/>
  <mergeCells count="9">
    <mergeCell ref="A10:B10"/>
    <mergeCell ref="A4:B4"/>
    <mergeCell ref="A5:B5"/>
    <mergeCell ref="A14:B14"/>
    <mergeCell ref="A3:B3"/>
    <mergeCell ref="A9:B9"/>
    <mergeCell ref="A12:B12"/>
    <mergeCell ref="A11:B11"/>
    <mergeCell ref="A8:B8"/>
  </mergeCells>
  <pageMargins left="0.7" right="0.7" top="0.78740157499999996" bottom="0.78740157499999996" header="0.3" footer="0.3"/>
  <pageSetup paperSize="9"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5" tint="0.39997558519241921"/>
  </sheetPr>
  <dimension ref="A1:Q181"/>
  <sheetViews>
    <sheetView workbookViewId="0">
      <pane xSplit="3" ySplit="5" topLeftCell="D6" activePane="bottomRight" state="frozen"/>
      <selection pane="topRight"/>
      <selection pane="bottomLeft"/>
      <selection pane="bottomRight" activeCell="D6" sqref="D6"/>
    </sheetView>
  </sheetViews>
  <sheetFormatPr defaultRowHeight="15.75" x14ac:dyDescent="0.25"/>
  <cols>
    <col min="1" max="1" width="13.375" style="38" customWidth="1"/>
    <col min="2" max="2" width="18.25" bestFit="1" customWidth="1"/>
    <col min="3" max="3" width="15" bestFit="1" customWidth="1"/>
    <col min="4" max="6" width="12.625" style="409" customWidth="1"/>
    <col min="7" max="7" width="14.625" customWidth="1"/>
    <col min="8" max="15" width="12.625" customWidth="1"/>
    <col min="16" max="17" width="11.625" style="409" customWidth="1"/>
  </cols>
  <sheetData>
    <row r="1" spans="1:17" x14ac:dyDescent="0.25">
      <c r="A1" s="3" t="s">
        <v>128</v>
      </c>
      <c r="B1" s="1"/>
      <c r="C1" s="1"/>
    </row>
    <row r="2" spans="1:17" x14ac:dyDescent="0.25">
      <c r="A2" s="3" t="s">
        <v>266</v>
      </c>
      <c r="B2" s="1"/>
      <c r="C2" s="1"/>
    </row>
    <row r="3" spans="1:17" ht="16.5" thickBot="1" x14ac:dyDescent="0.3">
      <c r="A3" s="3" t="s">
        <v>280</v>
      </c>
    </row>
    <row r="4" spans="1:17" ht="16.5" customHeight="1" thickTop="1" x14ac:dyDescent="0.25">
      <c r="A4" s="34"/>
      <c r="B4" s="34"/>
      <c r="C4" s="34"/>
      <c r="D4" s="654" t="s">
        <v>1</v>
      </c>
      <c r="E4" s="655"/>
      <c r="F4" s="656"/>
      <c r="G4" s="664"/>
      <c r="H4" s="664"/>
      <c r="I4" s="664"/>
      <c r="J4" s="664"/>
      <c r="K4" s="664"/>
      <c r="L4" s="412"/>
      <c r="M4" s="657" t="s">
        <v>110</v>
      </c>
      <c r="N4" s="657"/>
      <c r="O4" s="657"/>
      <c r="P4" s="667" t="s">
        <v>130</v>
      </c>
      <c r="Q4" s="668"/>
    </row>
    <row r="5" spans="1:17" ht="32.25" thickBot="1" x14ac:dyDescent="0.3">
      <c r="A5" s="5"/>
      <c r="B5" s="5" t="s">
        <v>94</v>
      </c>
      <c r="C5" s="5" t="s">
        <v>95</v>
      </c>
      <c r="D5" s="444" t="s">
        <v>96</v>
      </c>
      <c r="E5" s="445" t="s">
        <v>97</v>
      </c>
      <c r="F5" s="446" t="s">
        <v>98</v>
      </c>
      <c r="G5" s="6" t="s">
        <v>182</v>
      </c>
      <c r="H5" s="6" t="s">
        <v>183</v>
      </c>
      <c r="I5" s="6" t="s">
        <v>184</v>
      </c>
      <c r="J5" s="6" t="s">
        <v>112</v>
      </c>
      <c r="K5" s="6" t="s">
        <v>177</v>
      </c>
      <c r="L5" s="393" t="s">
        <v>278</v>
      </c>
      <c r="M5" s="69" t="s">
        <v>101</v>
      </c>
      <c r="N5" s="69" t="s">
        <v>102</v>
      </c>
      <c r="O5" s="69" t="s">
        <v>103</v>
      </c>
      <c r="P5" s="410" t="s">
        <v>131</v>
      </c>
      <c r="Q5" s="69" t="s">
        <v>129</v>
      </c>
    </row>
    <row r="6" spans="1:17" ht="16.5" thickTop="1" x14ac:dyDescent="0.25">
      <c r="A6" s="8">
        <v>1</v>
      </c>
      <c r="B6" s="9" t="s">
        <v>2</v>
      </c>
      <c r="C6" s="9" t="s">
        <v>3</v>
      </c>
      <c r="D6" s="449">
        <v>294.09660000000002</v>
      </c>
      <c r="E6" s="398">
        <v>171.5</v>
      </c>
      <c r="F6" s="458">
        <v>703</v>
      </c>
      <c r="G6" s="12">
        <v>235</v>
      </c>
      <c r="H6" s="10">
        <v>285</v>
      </c>
      <c r="I6" s="10">
        <v>101</v>
      </c>
      <c r="J6" s="11">
        <f>H6/G6*100</f>
        <v>121.27659574468086</v>
      </c>
      <c r="K6" s="10">
        <f>I6/H6*365</f>
        <v>129.35087719298247</v>
      </c>
      <c r="L6" s="529">
        <v>0.6</v>
      </c>
      <c r="M6" s="10">
        <f>G6/$L6</f>
        <v>391.66666666666669</v>
      </c>
      <c r="N6" s="10">
        <f t="shared" ref="N6:O6" si="0">H6/$L6</f>
        <v>475</v>
      </c>
      <c r="O6" s="10">
        <f t="shared" si="0"/>
        <v>168.33333333333334</v>
      </c>
      <c r="P6" s="447">
        <v>393</v>
      </c>
      <c r="Q6" s="400">
        <v>47</v>
      </c>
    </row>
    <row r="7" spans="1:17" x14ac:dyDescent="0.25">
      <c r="A7" s="13">
        <v>2</v>
      </c>
      <c r="B7" s="14" t="s">
        <v>4</v>
      </c>
      <c r="C7" s="14" t="s">
        <v>3</v>
      </c>
      <c r="D7" s="449">
        <v>179.39680000000001</v>
      </c>
      <c r="E7" s="398">
        <v>99</v>
      </c>
      <c r="F7" s="458">
        <v>419</v>
      </c>
      <c r="G7" s="17">
        <v>524</v>
      </c>
      <c r="H7" s="15">
        <v>500</v>
      </c>
      <c r="I7" s="15">
        <v>176</v>
      </c>
      <c r="J7" s="16">
        <f t="shared" ref="J7:J70" si="1">H7/G7*100</f>
        <v>95.419847328244273</v>
      </c>
      <c r="K7" s="15">
        <f t="shared" ref="K7:K70" si="2">I7/H7*365</f>
        <v>128.47999999999999</v>
      </c>
      <c r="L7" s="530">
        <v>1.4</v>
      </c>
      <c r="M7" s="15">
        <f t="shared" ref="M7:M70" si="3">G7/$L7</f>
        <v>374.28571428571433</v>
      </c>
      <c r="N7" s="15">
        <f t="shared" ref="N7:N70" si="4">H7/$L7</f>
        <v>357.14285714285717</v>
      </c>
      <c r="O7" s="15">
        <f t="shared" ref="O7:O70" si="5">I7/$L7</f>
        <v>125.71428571428572</v>
      </c>
      <c r="P7" s="449">
        <v>1267</v>
      </c>
      <c r="Q7" s="392">
        <v>99</v>
      </c>
    </row>
    <row r="8" spans="1:17" x14ac:dyDescent="0.25">
      <c r="A8" s="13">
        <v>3</v>
      </c>
      <c r="B8" s="14" t="s">
        <v>5</v>
      </c>
      <c r="C8" s="14" t="s">
        <v>3</v>
      </c>
      <c r="D8" s="449">
        <v>160.76</v>
      </c>
      <c r="E8" s="398">
        <v>106.5</v>
      </c>
      <c r="F8" s="458">
        <v>348.5</v>
      </c>
      <c r="G8" s="17">
        <v>910</v>
      </c>
      <c r="H8" s="15">
        <v>1036</v>
      </c>
      <c r="I8" s="15">
        <v>354</v>
      </c>
      <c r="J8" s="16">
        <f t="shared" si="1"/>
        <v>113.84615384615384</v>
      </c>
      <c r="K8" s="15">
        <f t="shared" si="2"/>
        <v>124.72007722007721</v>
      </c>
      <c r="L8" s="530">
        <v>2</v>
      </c>
      <c r="M8" s="15">
        <f t="shared" si="3"/>
        <v>455</v>
      </c>
      <c r="N8" s="15">
        <f t="shared" si="4"/>
        <v>518</v>
      </c>
      <c r="O8" s="15">
        <f t="shared" si="5"/>
        <v>177</v>
      </c>
      <c r="P8" s="449">
        <v>1697</v>
      </c>
      <c r="Q8" s="392">
        <v>181</v>
      </c>
    </row>
    <row r="9" spans="1:17" x14ac:dyDescent="0.25">
      <c r="A9" s="13">
        <v>4</v>
      </c>
      <c r="B9" s="14" t="s">
        <v>6</v>
      </c>
      <c r="C9" s="14" t="s">
        <v>3</v>
      </c>
      <c r="D9" s="449">
        <v>148.506</v>
      </c>
      <c r="E9" s="398">
        <v>72</v>
      </c>
      <c r="F9" s="458">
        <v>359</v>
      </c>
      <c r="G9" s="17">
        <v>3651</v>
      </c>
      <c r="H9" s="15">
        <v>3502</v>
      </c>
      <c r="I9" s="15">
        <v>1250</v>
      </c>
      <c r="J9" s="16">
        <f t="shared" si="1"/>
        <v>95.918926321555745</v>
      </c>
      <c r="K9" s="15">
        <f t="shared" si="2"/>
        <v>130.28269560251286</v>
      </c>
      <c r="L9" s="530">
        <v>10</v>
      </c>
      <c r="M9" s="15">
        <f t="shared" si="3"/>
        <v>365.1</v>
      </c>
      <c r="N9" s="15">
        <f t="shared" si="4"/>
        <v>350.2</v>
      </c>
      <c r="O9" s="15">
        <f t="shared" si="5"/>
        <v>125</v>
      </c>
      <c r="P9" s="449">
        <v>5169</v>
      </c>
      <c r="Q9" s="392">
        <v>857</v>
      </c>
    </row>
    <row r="10" spans="1:17" x14ac:dyDescent="0.25">
      <c r="A10" s="13">
        <v>5</v>
      </c>
      <c r="B10" s="14" t="s">
        <v>7</v>
      </c>
      <c r="C10" s="14" t="s">
        <v>3</v>
      </c>
      <c r="D10" s="449">
        <v>123.1521</v>
      </c>
      <c r="E10" s="398">
        <v>69</v>
      </c>
      <c r="F10" s="458">
        <v>268</v>
      </c>
      <c r="G10" s="17">
        <v>2266</v>
      </c>
      <c r="H10" s="15">
        <v>2086</v>
      </c>
      <c r="I10" s="15">
        <v>724</v>
      </c>
      <c r="J10" s="16">
        <f t="shared" si="1"/>
        <v>92.056487202118277</v>
      </c>
      <c r="K10" s="15">
        <f t="shared" si="2"/>
        <v>126.68264621284756</v>
      </c>
      <c r="L10" s="530">
        <v>4</v>
      </c>
      <c r="M10" s="15">
        <f t="shared" si="3"/>
        <v>566.5</v>
      </c>
      <c r="N10" s="15">
        <f t="shared" si="4"/>
        <v>521.5</v>
      </c>
      <c r="O10" s="15">
        <f t="shared" si="5"/>
        <v>181</v>
      </c>
      <c r="P10" s="449">
        <v>4181</v>
      </c>
      <c r="Q10" s="392">
        <v>350</v>
      </c>
    </row>
    <row r="11" spans="1:17" x14ac:dyDescent="0.25">
      <c r="A11" s="13">
        <v>6</v>
      </c>
      <c r="B11" s="14" t="s">
        <v>8</v>
      </c>
      <c r="C11" s="14" t="s">
        <v>3</v>
      </c>
      <c r="D11" s="449">
        <v>186.03139999999999</v>
      </c>
      <c r="E11" s="398">
        <v>122</v>
      </c>
      <c r="F11" s="458">
        <v>387</v>
      </c>
      <c r="G11" s="17">
        <v>1606</v>
      </c>
      <c r="H11" s="15">
        <v>1846</v>
      </c>
      <c r="I11" s="15">
        <v>537</v>
      </c>
      <c r="J11" s="16">
        <f t="shared" si="1"/>
        <v>114.94396014943959</v>
      </c>
      <c r="K11" s="15">
        <f t="shared" si="2"/>
        <v>106.17822318526545</v>
      </c>
      <c r="L11" s="530">
        <v>3.4</v>
      </c>
      <c r="M11" s="15">
        <f t="shared" si="3"/>
        <v>472.35294117647061</v>
      </c>
      <c r="N11" s="15">
        <f t="shared" si="4"/>
        <v>542.94117647058829</v>
      </c>
      <c r="O11" s="15">
        <f t="shared" si="5"/>
        <v>157.94117647058823</v>
      </c>
      <c r="P11" s="449">
        <v>4033</v>
      </c>
      <c r="Q11" s="392">
        <v>335</v>
      </c>
    </row>
    <row r="12" spans="1:17" x14ac:dyDescent="0.25">
      <c r="A12" s="13">
        <v>7</v>
      </c>
      <c r="B12" s="14" t="s">
        <v>9</v>
      </c>
      <c r="C12" s="14" t="s">
        <v>3</v>
      </c>
      <c r="D12" s="449">
        <v>210.1962</v>
      </c>
      <c r="E12" s="398">
        <v>106</v>
      </c>
      <c r="F12" s="458">
        <v>530</v>
      </c>
      <c r="G12" s="17">
        <v>509</v>
      </c>
      <c r="H12" s="15">
        <v>497</v>
      </c>
      <c r="I12" s="15">
        <v>197</v>
      </c>
      <c r="J12" s="16">
        <f t="shared" si="1"/>
        <v>97.642436149312374</v>
      </c>
      <c r="K12" s="15">
        <f t="shared" si="2"/>
        <v>144.67806841046277</v>
      </c>
      <c r="L12" s="530">
        <v>1</v>
      </c>
      <c r="M12" s="15">
        <f t="shared" si="3"/>
        <v>509</v>
      </c>
      <c r="N12" s="15">
        <f t="shared" si="4"/>
        <v>497</v>
      </c>
      <c r="O12" s="15">
        <f t="shared" si="5"/>
        <v>197</v>
      </c>
      <c r="P12" s="449">
        <v>1293</v>
      </c>
      <c r="Q12" s="392">
        <v>73</v>
      </c>
    </row>
    <row r="13" spans="1:17" x14ac:dyDescent="0.25">
      <c r="A13" s="13">
        <v>8</v>
      </c>
      <c r="B13" s="14" t="s">
        <v>10</v>
      </c>
      <c r="C13" s="14" t="s">
        <v>3</v>
      </c>
      <c r="D13" s="449">
        <v>181.55359999999999</v>
      </c>
      <c r="E13" s="398">
        <v>116</v>
      </c>
      <c r="F13" s="458">
        <v>397</v>
      </c>
      <c r="G13" s="17">
        <v>1562</v>
      </c>
      <c r="H13" s="15">
        <v>1577</v>
      </c>
      <c r="I13" s="15">
        <v>483</v>
      </c>
      <c r="J13" s="16">
        <f t="shared" si="1"/>
        <v>100.96030729833547</v>
      </c>
      <c r="K13" s="15">
        <f t="shared" si="2"/>
        <v>111.79137603043753</v>
      </c>
      <c r="L13" s="530">
        <v>5</v>
      </c>
      <c r="M13" s="15">
        <f t="shared" si="3"/>
        <v>312.39999999999998</v>
      </c>
      <c r="N13" s="15">
        <f t="shared" si="4"/>
        <v>315.39999999999998</v>
      </c>
      <c r="O13" s="15">
        <f t="shared" si="5"/>
        <v>96.6</v>
      </c>
      <c r="P13" s="449">
        <v>2964</v>
      </c>
      <c r="Q13" s="392">
        <v>313</v>
      </c>
    </row>
    <row r="14" spans="1:17" x14ac:dyDescent="0.25">
      <c r="A14" s="13">
        <v>9</v>
      </c>
      <c r="B14" s="14" t="s">
        <v>11</v>
      </c>
      <c r="C14" s="14" t="s">
        <v>3</v>
      </c>
      <c r="D14" s="449">
        <v>134.07509999999999</v>
      </c>
      <c r="E14" s="398">
        <v>104</v>
      </c>
      <c r="F14" s="458">
        <v>239</v>
      </c>
      <c r="G14" s="17">
        <v>2224</v>
      </c>
      <c r="H14" s="15">
        <v>2021</v>
      </c>
      <c r="I14" s="15">
        <v>822</v>
      </c>
      <c r="J14" s="16">
        <f t="shared" si="1"/>
        <v>90.872302158273371</v>
      </c>
      <c r="K14" s="15">
        <f t="shared" si="2"/>
        <v>148.45620979713013</v>
      </c>
      <c r="L14" s="530">
        <v>6</v>
      </c>
      <c r="M14" s="15">
        <f t="shared" si="3"/>
        <v>370.66666666666669</v>
      </c>
      <c r="N14" s="15">
        <f t="shared" si="4"/>
        <v>336.83333333333331</v>
      </c>
      <c r="O14" s="15">
        <f t="shared" si="5"/>
        <v>137</v>
      </c>
      <c r="P14" s="449">
        <v>6716</v>
      </c>
      <c r="Q14" s="392">
        <v>449</v>
      </c>
    </row>
    <row r="15" spans="1:17" x14ac:dyDescent="0.25">
      <c r="A15" s="13">
        <v>10</v>
      </c>
      <c r="B15" s="14" t="s">
        <v>12</v>
      </c>
      <c r="C15" s="14" t="s">
        <v>3</v>
      </c>
      <c r="D15" s="449">
        <v>141.94630000000001</v>
      </c>
      <c r="E15" s="398">
        <v>89</v>
      </c>
      <c r="F15" s="458">
        <v>327</v>
      </c>
      <c r="G15" s="17">
        <v>2518</v>
      </c>
      <c r="H15" s="15">
        <v>2475</v>
      </c>
      <c r="I15" s="15">
        <v>753</v>
      </c>
      <c r="J15" s="16">
        <f t="shared" si="1"/>
        <v>98.292295472597303</v>
      </c>
      <c r="K15" s="15">
        <f t="shared" si="2"/>
        <v>111.04848484848486</v>
      </c>
      <c r="L15" s="530">
        <v>5</v>
      </c>
      <c r="M15" s="15">
        <f t="shared" si="3"/>
        <v>503.6</v>
      </c>
      <c r="N15" s="15">
        <f t="shared" si="4"/>
        <v>495</v>
      </c>
      <c r="O15" s="15">
        <f t="shared" si="5"/>
        <v>150.6</v>
      </c>
      <c r="P15" s="449">
        <v>4395</v>
      </c>
      <c r="Q15" s="392">
        <v>353</v>
      </c>
    </row>
    <row r="16" spans="1:17" x14ac:dyDescent="0.25">
      <c r="A16" s="13">
        <v>11</v>
      </c>
      <c r="B16" s="14" t="s">
        <v>15</v>
      </c>
      <c r="C16" s="14" t="s">
        <v>14</v>
      </c>
      <c r="D16" s="449">
        <v>78.504390000000001</v>
      </c>
      <c r="E16" s="398">
        <v>56.5</v>
      </c>
      <c r="F16" s="458">
        <v>145</v>
      </c>
      <c r="G16" s="17">
        <v>1502</v>
      </c>
      <c r="H16" s="15">
        <v>1537</v>
      </c>
      <c r="I16" s="15">
        <v>257</v>
      </c>
      <c r="J16" s="16">
        <f t="shared" si="1"/>
        <v>102.33022636484688</v>
      </c>
      <c r="K16" s="15">
        <f t="shared" si="2"/>
        <v>61.031229668184771</v>
      </c>
      <c r="L16" s="530">
        <v>3.25</v>
      </c>
      <c r="M16" s="15">
        <f t="shared" si="3"/>
        <v>462.15384615384613</v>
      </c>
      <c r="N16" s="15">
        <f t="shared" si="4"/>
        <v>472.92307692307691</v>
      </c>
      <c r="O16" s="15">
        <f t="shared" si="5"/>
        <v>79.07692307692308</v>
      </c>
      <c r="P16" s="449">
        <v>3527</v>
      </c>
      <c r="Q16" s="392">
        <v>537</v>
      </c>
    </row>
    <row r="17" spans="1:17" x14ac:dyDescent="0.25">
      <c r="A17" s="13">
        <v>12</v>
      </c>
      <c r="B17" s="14" t="s">
        <v>13</v>
      </c>
      <c r="C17" s="14" t="s">
        <v>14</v>
      </c>
      <c r="D17" s="449">
        <v>109.6427</v>
      </c>
      <c r="E17" s="398">
        <v>70.5</v>
      </c>
      <c r="F17" s="458">
        <v>264</v>
      </c>
      <c r="G17" s="17">
        <v>1193</v>
      </c>
      <c r="H17" s="15">
        <v>1059</v>
      </c>
      <c r="I17" s="15">
        <v>380</v>
      </c>
      <c r="J17" s="16">
        <f t="shared" si="1"/>
        <v>88.767812238055328</v>
      </c>
      <c r="K17" s="15">
        <f t="shared" si="2"/>
        <v>130.97261567516526</v>
      </c>
      <c r="L17" s="530">
        <v>3.07</v>
      </c>
      <c r="M17" s="15">
        <f t="shared" si="3"/>
        <v>388.59934853420197</v>
      </c>
      <c r="N17" s="15">
        <f t="shared" si="4"/>
        <v>344.9511400651466</v>
      </c>
      <c r="O17" s="15">
        <f t="shared" si="5"/>
        <v>123.7785016286645</v>
      </c>
      <c r="P17" s="449">
        <v>1719</v>
      </c>
      <c r="Q17" s="392">
        <v>213</v>
      </c>
    </row>
    <row r="18" spans="1:17" x14ac:dyDescent="0.25">
      <c r="A18" s="13">
        <v>13</v>
      </c>
      <c r="B18" s="14" t="s">
        <v>16</v>
      </c>
      <c r="C18" s="14" t="s">
        <v>14</v>
      </c>
      <c r="D18" s="449">
        <v>122.7166</v>
      </c>
      <c r="E18" s="398">
        <v>78</v>
      </c>
      <c r="F18" s="458">
        <v>283</v>
      </c>
      <c r="G18" s="17">
        <v>2950</v>
      </c>
      <c r="H18" s="15">
        <v>2686</v>
      </c>
      <c r="I18" s="15">
        <v>893</v>
      </c>
      <c r="J18" s="16">
        <f t="shared" si="1"/>
        <v>91.050847457627114</v>
      </c>
      <c r="K18" s="15">
        <f t="shared" si="2"/>
        <v>121.34959046909903</v>
      </c>
      <c r="L18" s="530">
        <v>6</v>
      </c>
      <c r="M18" s="15">
        <f t="shared" si="3"/>
        <v>491.66666666666669</v>
      </c>
      <c r="N18" s="15">
        <f t="shared" si="4"/>
        <v>447.66666666666669</v>
      </c>
      <c r="O18" s="15">
        <f t="shared" si="5"/>
        <v>148.83333333333334</v>
      </c>
      <c r="P18" s="449">
        <v>5958</v>
      </c>
      <c r="Q18" s="392">
        <v>1086</v>
      </c>
    </row>
    <row r="19" spans="1:17" x14ac:dyDescent="0.25">
      <c r="A19" s="13">
        <v>14</v>
      </c>
      <c r="B19" s="14" t="s">
        <v>17</v>
      </c>
      <c r="C19" s="14" t="s">
        <v>14</v>
      </c>
      <c r="D19" s="449">
        <v>112.0647</v>
      </c>
      <c r="E19" s="398">
        <v>71</v>
      </c>
      <c r="F19" s="458">
        <v>238</v>
      </c>
      <c r="G19" s="17">
        <v>2002</v>
      </c>
      <c r="H19" s="15">
        <v>1919</v>
      </c>
      <c r="I19" s="15">
        <v>526</v>
      </c>
      <c r="J19" s="16">
        <f t="shared" si="1"/>
        <v>95.854145854145855</v>
      </c>
      <c r="K19" s="15">
        <f t="shared" si="2"/>
        <v>100.04689942678479</v>
      </c>
      <c r="L19" s="530">
        <v>4</v>
      </c>
      <c r="M19" s="15">
        <f t="shared" si="3"/>
        <v>500.5</v>
      </c>
      <c r="N19" s="15">
        <f t="shared" si="4"/>
        <v>479.75</v>
      </c>
      <c r="O19" s="15">
        <f t="shared" si="5"/>
        <v>131.5</v>
      </c>
      <c r="P19" s="449">
        <v>3427</v>
      </c>
      <c r="Q19" s="392">
        <v>545</v>
      </c>
    </row>
    <row r="20" spans="1:17" x14ac:dyDescent="0.25">
      <c r="A20" s="13">
        <v>15</v>
      </c>
      <c r="B20" s="14" t="s">
        <v>18</v>
      </c>
      <c r="C20" s="14" t="s">
        <v>14</v>
      </c>
      <c r="D20" s="449">
        <v>65.804000000000002</v>
      </c>
      <c r="E20" s="398">
        <v>43</v>
      </c>
      <c r="F20" s="458">
        <v>146</v>
      </c>
      <c r="G20" s="17">
        <v>1190</v>
      </c>
      <c r="H20" s="15">
        <v>1153</v>
      </c>
      <c r="I20" s="15">
        <v>194</v>
      </c>
      <c r="J20" s="16">
        <f t="shared" si="1"/>
        <v>96.890756302521012</v>
      </c>
      <c r="K20" s="15">
        <f t="shared" si="2"/>
        <v>61.413703382480477</v>
      </c>
      <c r="L20" s="530">
        <v>2.9</v>
      </c>
      <c r="M20" s="15">
        <f t="shared" si="3"/>
        <v>410.34482758620692</v>
      </c>
      <c r="N20" s="15">
        <f t="shared" si="4"/>
        <v>397.58620689655174</v>
      </c>
      <c r="O20" s="15">
        <f t="shared" si="5"/>
        <v>66.896551724137936</v>
      </c>
      <c r="P20" s="449">
        <v>2098</v>
      </c>
      <c r="Q20" s="392">
        <v>244</v>
      </c>
    </row>
    <row r="21" spans="1:17" x14ac:dyDescent="0.25">
      <c r="A21" s="13">
        <v>16</v>
      </c>
      <c r="B21" s="14" t="s">
        <v>19</v>
      </c>
      <c r="C21" s="14" t="s">
        <v>14</v>
      </c>
      <c r="D21" s="449">
        <v>98.435680000000005</v>
      </c>
      <c r="E21" s="398">
        <v>70</v>
      </c>
      <c r="F21" s="458">
        <v>196</v>
      </c>
      <c r="G21" s="17">
        <v>1652</v>
      </c>
      <c r="H21" s="15">
        <v>1602</v>
      </c>
      <c r="I21" s="15">
        <v>377</v>
      </c>
      <c r="J21" s="16">
        <f t="shared" si="1"/>
        <v>96.973365617433416</v>
      </c>
      <c r="K21" s="15">
        <f t="shared" si="2"/>
        <v>85.895755305867667</v>
      </c>
      <c r="L21" s="530">
        <v>4</v>
      </c>
      <c r="M21" s="15">
        <f t="shared" si="3"/>
        <v>413</v>
      </c>
      <c r="N21" s="15">
        <f t="shared" si="4"/>
        <v>400.5</v>
      </c>
      <c r="O21" s="15">
        <f t="shared" si="5"/>
        <v>94.25</v>
      </c>
      <c r="P21" s="449">
        <v>3611</v>
      </c>
      <c r="Q21" s="392">
        <v>296</v>
      </c>
    </row>
    <row r="22" spans="1:17" x14ac:dyDescent="0.25">
      <c r="A22" s="13">
        <v>17</v>
      </c>
      <c r="B22" s="14" t="s">
        <v>20</v>
      </c>
      <c r="C22" s="14" t="s">
        <v>14</v>
      </c>
      <c r="D22" s="449">
        <v>75.591350000000006</v>
      </c>
      <c r="E22" s="398">
        <v>45</v>
      </c>
      <c r="F22" s="458">
        <v>183</v>
      </c>
      <c r="G22" s="17">
        <v>1875</v>
      </c>
      <c r="H22" s="15">
        <v>1861</v>
      </c>
      <c r="I22" s="15">
        <v>369</v>
      </c>
      <c r="J22" s="16">
        <f t="shared" si="1"/>
        <v>99.253333333333345</v>
      </c>
      <c r="K22" s="15">
        <f t="shared" si="2"/>
        <v>72.372380440623331</v>
      </c>
      <c r="L22" s="530">
        <v>5</v>
      </c>
      <c r="M22" s="15">
        <f t="shared" si="3"/>
        <v>375</v>
      </c>
      <c r="N22" s="15">
        <f t="shared" si="4"/>
        <v>372.2</v>
      </c>
      <c r="O22" s="15">
        <f t="shared" si="5"/>
        <v>73.8</v>
      </c>
      <c r="P22" s="449">
        <v>4110</v>
      </c>
      <c r="Q22" s="392">
        <v>492</v>
      </c>
    </row>
    <row r="23" spans="1:17" x14ac:dyDescent="0.25">
      <c r="A23" s="13">
        <v>18</v>
      </c>
      <c r="B23" s="14" t="s">
        <v>21</v>
      </c>
      <c r="C23" s="14" t="s">
        <v>14</v>
      </c>
      <c r="D23" s="449">
        <v>75.5441</v>
      </c>
      <c r="E23" s="398">
        <v>42</v>
      </c>
      <c r="F23" s="458">
        <v>157</v>
      </c>
      <c r="G23" s="17">
        <v>1573</v>
      </c>
      <c r="H23" s="15">
        <v>1586</v>
      </c>
      <c r="I23" s="15">
        <v>246</v>
      </c>
      <c r="J23" s="16">
        <f t="shared" si="1"/>
        <v>100.82644628099173</v>
      </c>
      <c r="K23" s="15">
        <f t="shared" si="2"/>
        <v>56.614123581336692</v>
      </c>
      <c r="L23" s="530">
        <v>3</v>
      </c>
      <c r="M23" s="15">
        <f t="shared" si="3"/>
        <v>524.33333333333337</v>
      </c>
      <c r="N23" s="15">
        <f t="shared" si="4"/>
        <v>528.66666666666663</v>
      </c>
      <c r="O23" s="15">
        <f t="shared" si="5"/>
        <v>82</v>
      </c>
      <c r="P23" s="449">
        <v>2974</v>
      </c>
      <c r="Q23" s="392">
        <v>353</v>
      </c>
    </row>
    <row r="24" spans="1:17" x14ac:dyDescent="0.25">
      <c r="A24" s="13">
        <v>19</v>
      </c>
      <c r="B24" s="14" t="s">
        <v>115</v>
      </c>
      <c r="C24" s="14" t="s">
        <v>14</v>
      </c>
      <c r="D24" s="449">
        <v>120.3109</v>
      </c>
      <c r="E24" s="398">
        <v>84</v>
      </c>
      <c r="F24" s="458">
        <v>267</v>
      </c>
      <c r="G24" s="17">
        <v>2380</v>
      </c>
      <c r="H24" s="15">
        <v>2590</v>
      </c>
      <c r="I24" s="15">
        <v>647</v>
      </c>
      <c r="J24" s="16">
        <f t="shared" si="1"/>
        <v>108.8235294117647</v>
      </c>
      <c r="K24" s="15">
        <f t="shared" si="2"/>
        <v>91.179536679536682</v>
      </c>
      <c r="L24" s="530">
        <v>6</v>
      </c>
      <c r="M24" s="15">
        <f t="shared" si="3"/>
        <v>396.66666666666669</v>
      </c>
      <c r="N24" s="15">
        <f t="shared" si="4"/>
        <v>431.66666666666669</v>
      </c>
      <c r="O24" s="15">
        <f t="shared" si="5"/>
        <v>107.83333333333333</v>
      </c>
      <c r="P24" s="449">
        <v>5815</v>
      </c>
      <c r="Q24" s="392">
        <v>356</v>
      </c>
    </row>
    <row r="25" spans="1:17" x14ac:dyDescent="0.25">
      <c r="A25" s="13">
        <v>20</v>
      </c>
      <c r="B25" s="14" t="s">
        <v>116</v>
      </c>
      <c r="C25" s="14" t="s">
        <v>14</v>
      </c>
      <c r="D25" s="449">
        <v>110.7139</v>
      </c>
      <c r="E25" s="398">
        <v>74</v>
      </c>
      <c r="F25" s="458">
        <v>247</v>
      </c>
      <c r="G25" s="17">
        <v>2165</v>
      </c>
      <c r="H25" s="15">
        <v>2303</v>
      </c>
      <c r="I25" s="15">
        <v>611</v>
      </c>
      <c r="J25" s="16">
        <f t="shared" si="1"/>
        <v>106.37413394919169</v>
      </c>
      <c r="K25" s="15">
        <f t="shared" si="2"/>
        <v>96.83673469387756</v>
      </c>
      <c r="L25" s="530">
        <v>4.25</v>
      </c>
      <c r="M25" s="15">
        <f t="shared" si="3"/>
        <v>509.41176470588238</v>
      </c>
      <c r="N25" s="15">
        <f t="shared" si="4"/>
        <v>541.88235294117646</v>
      </c>
      <c r="O25" s="15">
        <f t="shared" si="5"/>
        <v>143.76470588235293</v>
      </c>
      <c r="P25" s="449">
        <v>5284</v>
      </c>
      <c r="Q25" s="392">
        <v>298</v>
      </c>
    </row>
    <row r="26" spans="1:17" x14ac:dyDescent="0.25">
      <c r="A26" s="13">
        <v>21</v>
      </c>
      <c r="B26" s="14" t="s">
        <v>22</v>
      </c>
      <c r="C26" s="14" t="s">
        <v>14</v>
      </c>
      <c r="D26" s="449">
        <v>77.145420000000001</v>
      </c>
      <c r="E26" s="398">
        <v>52</v>
      </c>
      <c r="F26" s="458">
        <v>163</v>
      </c>
      <c r="G26" s="17">
        <v>1717</v>
      </c>
      <c r="H26" s="15">
        <v>1897</v>
      </c>
      <c r="I26" s="15">
        <v>207</v>
      </c>
      <c r="J26" s="16">
        <f t="shared" si="1"/>
        <v>110.48340128130461</v>
      </c>
      <c r="K26" s="15">
        <f t="shared" si="2"/>
        <v>39.828676858197156</v>
      </c>
      <c r="L26" s="530">
        <v>5.6</v>
      </c>
      <c r="M26" s="15">
        <f t="shared" si="3"/>
        <v>306.60714285714289</v>
      </c>
      <c r="N26" s="15">
        <f t="shared" si="4"/>
        <v>338.75</v>
      </c>
      <c r="O26" s="15">
        <f t="shared" si="5"/>
        <v>36.964285714285715</v>
      </c>
      <c r="P26" s="449">
        <v>3962</v>
      </c>
      <c r="Q26" s="392">
        <v>457</v>
      </c>
    </row>
    <row r="27" spans="1:17" x14ac:dyDescent="0.25">
      <c r="A27" s="13">
        <v>22</v>
      </c>
      <c r="B27" s="14" t="s">
        <v>23</v>
      </c>
      <c r="C27" s="14" t="s">
        <v>14</v>
      </c>
      <c r="D27" s="449">
        <v>97.108310000000003</v>
      </c>
      <c r="E27" s="398">
        <v>62</v>
      </c>
      <c r="F27" s="458">
        <v>229</v>
      </c>
      <c r="G27" s="17">
        <v>891</v>
      </c>
      <c r="H27" s="15">
        <v>928</v>
      </c>
      <c r="I27" s="15">
        <v>184</v>
      </c>
      <c r="J27" s="16">
        <f t="shared" si="1"/>
        <v>104.15263748597081</v>
      </c>
      <c r="K27" s="15">
        <f t="shared" si="2"/>
        <v>72.370689655172413</v>
      </c>
      <c r="L27" s="530">
        <v>3</v>
      </c>
      <c r="M27" s="15">
        <f t="shared" si="3"/>
        <v>297</v>
      </c>
      <c r="N27" s="15">
        <f t="shared" si="4"/>
        <v>309.33333333333331</v>
      </c>
      <c r="O27" s="15">
        <f t="shared" si="5"/>
        <v>61.333333333333336</v>
      </c>
      <c r="P27" s="449">
        <v>2164</v>
      </c>
      <c r="Q27" s="392">
        <v>319</v>
      </c>
    </row>
    <row r="28" spans="1:17" x14ac:dyDescent="0.25">
      <c r="A28" s="13">
        <v>23</v>
      </c>
      <c r="B28" s="14" t="s">
        <v>24</v>
      </c>
      <c r="C28" s="14" t="s">
        <v>25</v>
      </c>
      <c r="D28" s="449">
        <v>77.942539999999994</v>
      </c>
      <c r="E28" s="398">
        <v>47</v>
      </c>
      <c r="F28" s="458">
        <v>187</v>
      </c>
      <c r="G28" s="17">
        <v>2520</v>
      </c>
      <c r="H28" s="15">
        <v>2538</v>
      </c>
      <c r="I28" s="15">
        <v>454</v>
      </c>
      <c r="J28" s="16">
        <f t="shared" si="1"/>
        <v>100.71428571428571</v>
      </c>
      <c r="K28" s="15">
        <f t="shared" si="2"/>
        <v>65.291568163908593</v>
      </c>
      <c r="L28" s="530">
        <v>7.7</v>
      </c>
      <c r="M28" s="15">
        <f t="shared" si="3"/>
        <v>327.27272727272725</v>
      </c>
      <c r="N28" s="15">
        <f t="shared" si="4"/>
        <v>329.61038961038957</v>
      </c>
      <c r="O28" s="15">
        <f t="shared" si="5"/>
        <v>58.961038961038959</v>
      </c>
      <c r="P28" s="449">
        <v>5373</v>
      </c>
      <c r="Q28" s="392">
        <v>675</v>
      </c>
    </row>
    <row r="29" spans="1:17" x14ac:dyDescent="0.25">
      <c r="A29" s="13">
        <v>24</v>
      </c>
      <c r="B29" s="14" t="s">
        <v>26</v>
      </c>
      <c r="C29" s="14" t="s">
        <v>25</v>
      </c>
      <c r="D29" s="449">
        <v>78.108019999999996</v>
      </c>
      <c r="E29" s="398">
        <v>48</v>
      </c>
      <c r="F29" s="458">
        <v>166</v>
      </c>
      <c r="G29" s="17">
        <v>824</v>
      </c>
      <c r="H29" s="15">
        <v>894</v>
      </c>
      <c r="I29" s="15">
        <v>126</v>
      </c>
      <c r="J29" s="16">
        <f t="shared" si="1"/>
        <v>108.49514563106797</v>
      </c>
      <c r="K29" s="15">
        <f t="shared" si="2"/>
        <v>51.442953020134226</v>
      </c>
      <c r="L29" s="530">
        <v>2.5</v>
      </c>
      <c r="M29" s="15">
        <f t="shared" si="3"/>
        <v>329.6</v>
      </c>
      <c r="N29" s="15">
        <f t="shared" si="4"/>
        <v>357.6</v>
      </c>
      <c r="O29" s="15">
        <f t="shared" si="5"/>
        <v>50.4</v>
      </c>
      <c r="P29" s="449">
        <v>2523</v>
      </c>
      <c r="Q29" s="392">
        <v>187</v>
      </c>
    </row>
    <row r="30" spans="1:17" x14ac:dyDescent="0.25">
      <c r="A30" s="13">
        <v>25</v>
      </c>
      <c r="B30" s="14" t="s">
        <v>27</v>
      </c>
      <c r="C30" s="14" t="s">
        <v>25</v>
      </c>
      <c r="D30" s="449">
        <v>54.855930000000001</v>
      </c>
      <c r="E30" s="398">
        <v>33</v>
      </c>
      <c r="F30" s="458">
        <v>101</v>
      </c>
      <c r="G30" s="17">
        <v>1293</v>
      </c>
      <c r="H30" s="15">
        <v>1276</v>
      </c>
      <c r="I30" s="15">
        <v>150</v>
      </c>
      <c r="J30" s="16">
        <f t="shared" si="1"/>
        <v>98.685228151585463</v>
      </c>
      <c r="K30" s="15">
        <f t="shared" si="2"/>
        <v>42.907523510971785</v>
      </c>
      <c r="L30" s="530">
        <v>2</v>
      </c>
      <c r="M30" s="15">
        <f t="shared" si="3"/>
        <v>646.5</v>
      </c>
      <c r="N30" s="15">
        <f t="shared" si="4"/>
        <v>638</v>
      </c>
      <c r="O30" s="15">
        <f t="shared" si="5"/>
        <v>75</v>
      </c>
      <c r="P30" s="449">
        <v>3238</v>
      </c>
      <c r="Q30" s="392">
        <v>536</v>
      </c>
    </row>
    <row r="31" spans="1:17" x14ac:dyDescent="0.25">
      <c r="A31" s="13">
        <v>26</v>
      </c>
      <c r="B31" s="14" t="s">
        <v>28</v>
      </c>
      <c r="C31" s="14" t="s">
        <v>25</v>
      </c>
      <c r="D31" s="449">
        <v>66.370410000000007</v>
      </c>
      <c r="E31" s="398">
        <v>55</v>
      </c>
      <c r="F31" s="458">
        <v>141</v>
      </c>
      <c r="G31" s="17">
        <v>1140</v>
      </c>
      <c r="H31" s="15">
        <v>1154</v>
      </c>
      <c r="I31" s="15">
        <v>182</v>
      </c>
      <c r="J31" s="16">
        <f t="shared" si="1"/>
        <v>101.2280701754386</v>
      </c>
      <c r="K31" s="15">
        <f t="shared" si="2"/>
        <v>57.564991334488738</v>
      </c>
      <c r="L31" s="530">
        <v>2</v>
      </c>
      <c r="M31" s="15">
        <f t="shared" si="3"/>
        <v>570</v>
      </c>
      <c r="N31" s="15">
        <f t="shared" si="4"/>
        <v>577</v>
      </c>
      <c r="O31" s="15">
        <f t="shared" si="5"/>
        <v>91</v>
      </c>
      <c r="P31" s="449">
        <v>2268</v>
      </c>
      <c r="Q31" s="392">
        <v>456</v>
      </c>
    </row>
    <row r="32" spans="1:17" x14ac:dyDescent="0.25">
      <c r="A32" s="13">
        <v>27</v>
      </c>
      <c r="B32" s="14" t="s">
        <v>29</v>
      </c>
      <c r="C32" s="14" t="s">
        <v>25</v>
      </c>
      <c r="D32" s="449">
        <v>81.965739999999997</v>
      </c>
      <c r="E32" s="398">
        <v>58</v>
      </c>
      <c r="F32" s="458">
        <v>169</v>
      </c>
      <c r="G32" s="17">
        <v>1160</v>
      </c>
      <c r="H32" s="15">
        <v>1055</v>
      </c>
      <c r="I32" s="15">
        <v>288</v>
      </c>
      <c r="J32" s="16">
        <f t="shared" si="1"/>
        <v>90.948275862068968</v>
      </c>
      <c r="K32" s="15">
        <f t="shared" si="2"/>
        <v>99.639810426540279</v>
      </c>
      <c r="L32" s="530">
        <v>2.5</v>
      </c>
      <c r="M32" s="15">
        <f t="shared" si="3"/>
        <v>464</v>
      </c>
      <c r="N32" s="15">
        <f t="shared" si="4"/>
        <v>422</v>
      </c>
      <c r="O32" s="15">
        <f t="shared" si="5"/>
        <v>115.2</v>
      </c>
      <c r="P32" s="449">
        <v>2119</v>
      </c>
      <c r="Q32" s="392">
        <v>385</v>
      </c>
    </row>
    <row r="33" spans="1:17" x14ac:dyDescent="0.25">
      <c r="A33" s="13">
        <v>28</v>
      </c>
      <c r="B33" s="14" t="s">
        <v>30</v>
      </c>
      <c r="C33" s="14" t="s">
        <v>25</v>
      </c>
      <c r="D33" s="449">
        <v>76.569879999999998</v>
      </c>
      <c r="E33" s="398">
        <v>54</v>
      </c>
      <c r="F33" s="458">
        <v>151</v>
      </c>
      <c r="G33" s="17">
        <v>933</v>
      </c>
      <c r="H33" s="15">
        <v>923</v>
      </c>
      <c r="I33" s="15">
        <v>153</v>
      </c>
      <c r="J33" s="16">
        <f t="shared" si="1"/>
        <v>98.928188638799568</v>
      </c>
      <c r="K33" s="15">
        <f t="shared" si="2"/>
        <v>60.50379198266522</v>
      </c>
      <c r="L33" s="530">
        <v>2.5499999999999998</v>
      </c>
      <c r="M33" s="15">
        <f t="shared" si="3"/>
        <v>365.88235294117652</v>
      </c>
      <c r="N33" s="15">
        <f t="shared" si="4"/>
        <v>361.96078431372553</v>
      </c>
      <c r="O33" s="15">
        <f t="shared" si="5"/>
        <v>60.000000000000007</v>
      </c>
      <c r="P33" s="449">
        <v>2045</v>
      </c>
      <c r="Q33" s="392">
        <v>254</v>
      </c>
    </row>
    <row r="34" spans="1:17" x14ac:dyDescent="0.25">
      <c r="A34" s="13">
        <v>29</v>
      </c>
      <c r="B34" s="14" t="s">
        <v>31</v>
      </c>
      <c r="C34" s="14" t="s">
        <v>25</v>
      </c>
      <c r="D34" s="449">
        <v>75.528760000000005</v>
      </c>
      <c r="E34" s="398">
        <v>40.5</v>
      </c>
      <c r="F34" s="458">
        <v>203</v>
      </c>
      <c r="G34" s="17">
        <v>1203</v>
      </c>
      <c r="H34" s="15">
        <v>1187</v>
      </c>
      <c r="I34" s="15">
        <v>205</v>
      </c>
      <c r="J34" s="16">
        <f t="shared" si="1"/>
        <v>98.669991687448046</v>
      </c>
      <c r="K34" s="15">
        <f t="shared" si="2"/>
        <v>63.037068239258637</v>
      </c>
      <c r="L34" s="530">
        <v>2.8</v>
      </c>
      <c r="M34" s="15">
        <f t="shared" si="3"/>
        <v>429.64285714285717</v>
      </c>
      <c r="N34" s="15">
        <f t="shared" si="4"/>
        <v>423.92857142857144</v>
      </c>
      <c r="O34" s="15">
        <f t="shared" si="5"/>
        <v>73.214285714285722</v>
      </c>
      <c r="P34" s="449">
        <v>2682</v>
      </c>
      <c r="Q34" s="392">
        <v>98</v>
      </c>
    </row>
    <row r="35" spans="1:17" x14ac:dyDescent="0.25">
      <c r="A35" s="13">
        <v>30</v>
      </c>
      <c r="B35" s="14" t="s">
        <v>32</v>
      </c>
      <c r="C35" s="14" t="s">
        <v>25</v>
      </c>
      <c r="D35" s="449">
        <v>63.470089999999999</v>
      </c>
      <c r="E35" s="398">
        <v>40</v>
      </c>
      <c r="F35" s="458">
        <v>136</v>
      </c>
      <c r="G35" s="17">
        <v>1069</v>
      </c>
      <c r="H35" s="15">
        <v>1072</v>
      </c>
      <c r="I35" s="15">
        <v>167</v>
      </c>
      <c r="J35" s="16">
        <f t="shared" si="1"/>
        <v>100.28063610851264</v>
      </c>
      <c r="K35" s="15">
        <f t="shared" si="2"/>
        <v>56.861007462686565</v>
      </c>
      <c r="L35" s="530">
        <v>2.9</v>
      </c>
      <c r="M35" s="15">
        <f t="shared" si="3"/>
        <v>368.62068965517244</v>
      </c>
      <c r="N35" s="15">
        <f t="shared" si="4"/>
        <v>369.65517241379314</v>
      </c>
      <c r="O35" s="15">
        <f t="shared" si="5"/>
        <v>57.586206896551722</v>
      </c>
      <c r="P35" s="449">
        <v>2675</v>
      </c>
      <c r="Q35" s="392">
        <v>244</v>
      </c>
    </row>
    <row r="36" spans="1:17" x14ac:dyDescent="0.25">
      <c r="A36" s="13">
        <v>31</v>
      </c>
      <c r="B36" s="14" t="s">
        <v>33</v>
      </c>
      <c r="C36" s="14" t="s">
        <v>34</v>
      </c>
      <c r="D36" s="449">
        <v>72.972639999999998</v>
      </c>
      <c r="E36" s="398">
        <v>46</v>
      </c>
      <c r="F36" s="458">
        <v>161</v>
      </c>
      <c r="G36" s="17">
        <v>948</v>
      </c>
      <c r="H36" s="15">
        <v>893</v>
      </c>
      <c r="I36" s="15">
        <v>172</v>
      </c>
      <c r="J36" s="16">
        <f t="shared" si="1"/>
        <v>94.198312236286924</v>
      </c>
      <c r="K36" s="15">
        <f t="shared" si="2"/>
        <v>70.302351623740194</v>
      </c>
      <c r="L36" s="530">
        <v>2</v>
      </c>
      <c r="M36" s="15">
        <f t="shared" si="3"/>
        <v>474</v>
      </c>
      <c r="N36" s="15">
        <f t="shared" si="4"/>
        <v>446.5</v>
      </c>
      <c r="O36" s="15">
        <f t="shared" si="5"/>
        <v>86</v>
      </c>
      <c r="P36" s="449">
        <v>2466</v>
      </c>
      <c r="Q36" s="392">
        <v>243</v>
      </c>
    </row>
    <row r="37" spans="1:17" x14ac:dyDescent="0.25">
      <c r="A37" s="13">
        <v>32</v>
      </c>
      <c r="B37" s="14" t="s">
        <v>35</v>
      </c>
      <c r="C37" s="14" t="s">
        <v>34</v>
      </c>
      <c r="D37" s="449">
        <v>168.42449999999999</v>
      </c>
      <c r="E37" s="398">
        <v>125</v>
      </c>
      <c r="F37" s="458">
        <v>339</v>
      </c>
      <c r="G37" s="17">
        <v>1427</v>
      </c>
      <c r="H37" s="15">
        <v>1288</v>
      </c>
      <c r="I37" s="15">
        <v>627</v>
      </c>
      <c r="J37" s="16">
        <f t="shared" si="1"/>
        <v>90.259285213735112</v>
      </c>
      <c r="K37" s="15">
        <f t="shared" si="2"/>
        <v>177.68245341614906</v>
      </c>
      <c r="L37" s="530">
        <v>3.4</v>
      </c>
      <c r="M37" s="15">
        <f t="shared" si="3"/>
        <v>419.70588235294116</v>
      </c>
      <c r="N37" s="15">
        <f t="shared" si="4"/>
        <v>378.8235294117647</v>
      </c>
      <c r="O37" s="15">
        <f t="shared" si="5"/>
        <v>184.41176470588235</v>
      </c>
      <c r="P37" s="449">
        <v>4221</v>
      </c>
      <c r="Q37" s="392">
        <v>417</v>
      </c>
    </row>
    <row r="38" spans="1:17" x14ac:dyDescent="0.25">
      <c r="A38" s="13">
        <v>33</v>
      </c>
      <c r="B38" s="14" t="s">
        <v>36</v>
      </c>
      <c r="C38" s="14" t="s">
        <v>34</v>
      </c>
      <c r="D38" s="449">
        <v>89.110209999999995</v>
      </c>
      <c r="E38" s="398">
        <v>60</v>
      </c>
      <c r="F38" s="458">
        <v>175</v>
      </c>
      <c r="G38" s="17">
        <v>2260</v>
      </c>
      <c r="H38" s="15">
        <v>2275</v>
      </c>
      <c r="I38" s="15">
        <v>444</v>
      </c>
      <c r="J38" s="16">
        <f t="shared" si="1"/>
        <v>100.66371681415929</v>
      </c>
      <c r="K38" s="15">
        <f t="shared" si="2"/>
        <v>71.235164835164838</v>
      </c>
      <c r="L38" s="530">
        <v>6</v>
      </c>
      <c r="M38" s="15">
        <f t="shared" si="3"/>
        <v>376.66666666666669</v>
      </c>
      <c r="N38" s="15">
        <f t="shared" si="4"/>
        <v>379.16666666666669</v>
      </c>
      <c r="O38" s="15">
        <f t="shared" si="5"/>
        <v>74</v>
      </c>
      <c r="P38" s="449">
        <v>4288</v>
      </c>
      <c r="Q38" s="392">
        <v>576</v>
      </c>
    </row>
    <row r="39" spans="1:17" x14ac:dyDescent="0.25">
      <c r="A39" s="13">
        <v>34</v>
      </c>
      <c r="B39" s="14" t="s">
        <v>37</v>
      </c>
      <c r="C39" s="14" t="s">
        <v>34</v>
      </c>
      <c r="D39" s="449">
        <v>101.7231</v>
      </c>
      <c r="E39" s="398">
        <v>67</v>
      </c>
      <c r="F39" s="458">
        <v>225</v>
      </c>
      <c r="G39" s="17">
        <v>1225</v>
      </c>
      <c r="H39" s="15">
        <v>1155</v>
      </c>
      <c r="I39" s="15">
        <v>298</v>
      </c>
      <c r="J39" s="16">
        <f t="shared" si="1"/>
        <v>94.285714285714278</v>
      </c>
      <c r="K39" s="15">
        <f t="shared" si="2"/>
        <v>94.173160173160184</v>
      </c>
      <c r="L39" s="530">
        <v>2.2000000000000002</v>
      </c>
      <c r="M39" s="15">
        <f t="shared" si="3"/>
        <v>556.81818181818176</v>
      </c>
      <c r="N39" s="15">
        <f t="shared" si="4"/>
        <v>525</v>
      </c>
      <c r="O39" s="15">
        <f t="shared" si="5"/>
        <v>135.45454545454544</v>
      </c>
      <c r="P39" s="449">
        <v>2885</v>
      </c>
      <c r="Q39" s="392">
        <v>175</v>
      </c>
    </row>
    <row r="40" spans="1:17" x14ac:dyDescent="0.25">
      <c r="A40" s="13">
        <v>35</v>
      </c>
      <c r="B40" s="14" t="s">
        <v>38</v>
      </c>
      <c r="C40" s="14" t="s">
        <v>34</v>
      </c>
      <c r="D40" s="449">
        <v>88.28058</v>
      </c>
      <c r="E40" s="398">
        <v>61</v>
      </c>
      <c r="F40" s="458">
        <v>184</v>
      </c>
      <c r="G40" s="17">
        <v>1481</v>
      </c>
      <c r="H40" s="15">
        <v>1512</v>
      </c>
      <c r="I40" s="15">
        <v>318</v>
      </c>
      <c r="J40" s="16">
        <f t="shared" si="1"/>
        <v>102.09318028359218</v>
      </c>
      <c r="K40" s="15">
        <f t="shared" si="2"/>
        <v>76.765873015873012</v>
      </c>
      <c r="L40" s="530">
        <v>4</v>
      </c>
      <c r="M40" s="15">
        <f t="shared" si="3"/>
        <v>370.25</v>
      </c>
      <c r="N40" s="15">
        <f t="shared" si="4"/>
        <v>378</v>
      </c>
      <c r="O40" s="15">
        <f t="shared" si="5"/>
        <v>79.5</v>
      </c>
      <c r="P40" s="449">
        <v>2422</v>
      </c>
      <c r="Q40" s="392">
        <v>616</v>
      </c>
    </row>
    <row r="41" spans="1:17" x14ac:dyDescent="0.25">
      <c r="A41" s="13">
        <v>36</v>
      </c>
      <c r="B41" s="14" t="s">
        <v>117</v>
      </c>
      <c r="C41" s="14" t="s">
        <v>34</v>
      </c>
      <c r="D41" s="449">
        <v>112.75190000000001</v>
      </c>
      <c r="E41" s="398">
        <v>64</v>
      </c>
      <c r="F41" s="458">
        <v>229</v>
      </c>
      <c r="G41" s="17">
        <v>2454</v>
      </c>
      <c r="H41" s="15">
        <v>2414</v>
      </c>
      <c r="I41" s="15">
        <v>591</v>
      </c>
      <c r="J41" s="16">
        <f t="shared" si="1"/>
        <v>98.370008149959247</v>
      </c>
      <c r="K41" s="15">
        <f t="shared" si="2"/>
        <v>89.359983429991715</v>
      </c>
      <c r="L41" s="530">
        <v>4.5</v>
      </c>
      <c r="M41" s="15">
        <f t="shared" si="3"/>
        <v>545.33333333333337</v>
      </c>
      <c r="N41" s="15">
        <f t="shared" si="4"/>
        <v>536.44444444444446</v>
      </c>
      <c r="O41" s="15">
        <f t="shared" si="5"/>
        <v>131.33333333333334</v>
      </c>
      <c r="P41" s="449">
        <v>6920</v>
      </c>
      <c r="Q41" s="392">
        <v>536</v>
      </c>
    </row>
    <row r="42" spans="1:17" x14ac:dyDescent="0.25">
      <c r="A42" s="13">
        <v>37</v>
      </c>
      <c r="B42" s="14" t="s">
        <v>39</v>
      </c>
      <c r="C42" s="14" t="s">
        <v>34</v>
      </c>
      <c r="D42" s="449">
        <v>167.60830000000001</v>
      </c>
      <c r="E42" s="398">
        <v>138</v>
      </c>
      <c r="F42" s="458">
        <v>322</v>
      </c>
      <c r="G42" s="17">
        <v>1139</v>
      </c>
      <c r="H42" s="15">
        <v>1116</v>
      </c>
      <c r="I42" s="15">
        <v>399</v>
      </c>
      <c r="J42" s="16">
        <f t="shared" si="1"/>
        <v>97.980684811237921</v>
      </c>
      <c r="K42" s="15">
        <f t="shared" si="2"/>
        <v>130.49731182795699</v>
      </c>
      <c r="L42" s="530">
        <v>3.5</v>
      </c>
      <c r="M42" s="15">
        <f t="shared" si="3"/>
        <v>325.42857142857144</v>
      </c>
      <c r="N42" s="15">
        <f t="shared" si="4"/>
        <v>318.85714285714283</v>
      </c>
      <c r="O42" s="15">
        <f t="shared" si="5"/>
        <v>114</v>
      </c>
      <c r="P42" s="449">
        <v>2417</v>
      </c>
      <c r="Q42" s="392">
        <v>291</v>
      </c>
    </row>
    <row r="43" spans="1:17" x14ac:dyDescent="0.25">
      <c r="A43" s="13">
        <v>38</v>
      </c>
      <c r="B43" s="14" t="s">
        <v>40</v>
      </c>
      <c r="C43" s="14" t="s">
        <v>34</v>
      </c>
      <c r="D43" s="449">
        <v>95.542609999999996</v>
      </c>
      <c r="E43" s="398">
        <v>70</v>
      </c>
      <c r="F43" s="458">
        <v>203</v>
      </c>
      <c r="G43" s="17">
        <v>789</v>
      </c>
      <c r="H43" s="15">
        <v>769</v>
      </c>
      <c r="I43" s="15">
        <v>176</v>
      </c>
      <c r="J43" s="16">
        <f t="shared" si="1"/>
        <v>97.465145754119149</v>
      </c>
      <c r="K43" s="15">
        <f t="shared" si="2"/>
        <v>83.537061118335501</v>
      </c>
      <c r="L43" s="530">
        <v>1.6</v>
      </c>
      <c r="M43" s="15">
        <f t="shared" si="3"/>
        <v>493.125</v>
      </c>
      <c r="N43" s="15">
        <f t="shared" si="4"/>
        <v>480.625</v>
      </c>
      <c r="O43" s="15">
        <f t="shared" si="5"/>
        <v>110</v>
      </c>
      <c r="P43" s="449">
        <v>1881</v>
      </c>
      <c r="Q43" s="392">
        <v>277</v>
      </c>
    </row>
    <row r="44" spans="1:17" x14ac:dyDescent="0.25">
      <c r="A44" s="13">
        <v>39</v>
      </c>
      <c r="B44" s="14" t="s">
        <v>41</v>
      </c>
      <c r="C44" s="14" t="s">
        <v>34</v>
      </c>
      <c r="D44" s="449">
        <v>106.7039</v>
      </c>
      <c r="E44" s="398">
        <v>71</v>
      </c>
      <c r="F44" s="458">
        <v>245</v>
      </c>
      <c r="G44" s="17">
        <v>1656</v>
      </c>
      <c r="H44" s="15">
        <v>1736</v>
      </c>
      <c r="I44" s="15">
        <v>339</v>
      </c>
      <c r="J44" s="16">
        <f t="shared" si="1"/>
        <v>104.83091787439614</v>
      </c>
      <c r="K44" s="15">
        <f t="shared" si="2"/>
        <v>71.275921658986178</v>
      </c>
      <c r="L44" s="530">
        <v>4.5</v>
      </c>
      <c r="M44" s="15">
        <f t="shared" si="3"/>
        <v>368</v>
      </c>
      <c r="N44" s="15">
        <f t="shared" si="4"/>
        <v>385.77777777777777</v>
      </c>
      <c r="O44" s="15">
        <f t="shared" si="5"/>
        <v>75.333333333333329</v>
      </c>
      <c r="P44" s="449">
        <v>3328</v>
      </c>
      <c r="Q44" s="392">
        <v>311</v>
      </c>
    </row>
    <row r="45" spans="1:17" x14ac:dyDescent="0.25">
      <c r="A45" s="13">
        <v>40</v>
      </c>
      <c r="B45" s="14" t="s">
        <v>42</v>
      </c>
      <c r="C45" s="14" t="s">
        <v>34</v>
      </c>
      <c r="D45" s="449">
        <v>76.141030000000001</v>
      </c>
      <c r="E45" s="398">
        <v>41</v>
      </c>
      <c r="F45" s="458">
        <v>190</v>
      </c>
      <c r="G45" s="17">
        <v>849</v>
      </c>
      <c r="H45" s="15">
        <v>851</v>
      </c>
      <c r="I45" s="15">
        <v>131</v>
      </c>
      <c r="J45" s="16">
        <f t="shared" si="1"/>
        <v>100.23557126030624</v>
      </c>
      <c r="K45" s="15">
        <f t="shared" si="2"/>
        <v>56.186839012925965</v>
      </c>
      <c r="L45" s="530">
        <v>2</v>
      </c>
      <c r="M45" s="15">
        <f t="shared" si="3"/>
        <v>424.5</v>
      </c>
      <c r="N45" s="15">
        <f t="shared" si="4"/>
        <v>425.5</v>
      </c>
      <c r="O45" s="15">
        <f t="shared" si="5"/>
        <v>65.5</v>
      </c>
      <c r="P45" s="449">
        <v>2038</v>
      </c>
      <c r="Q45" s="392">
        <v>211</v>
      </c>
    </row>
    <row r="46" spans="1:17" x14ac:dyDescent="0.25">
      <c r="A46" s="13">
        <v>41</v>
      </c>
      <c r="B46" s="14" t="s">
        <v>43</v>
      </c>
      <c r="C46" s="14" t="s">
        <v>44</v>
      </c>
      <c r="D46" s="449">
        <v>99.64855</v>
      </c>
      <c r="E46" s="398">
        <v>69</v>
      </c>
      <c r="F46" s="458">
        <v>202</v>
      </c>
      <c r="G46" s="17">
        <v>1624</v>
      </c>
      <c r="H46" s="15">
        <v>1774</v>
      </c>
      <c r="I46" s="15">
        <v>354</v>
      </c>
      <c r="J46" s="16">
        <f t="shared" si="1"/>
        <v>109.23645320197043</v>
      </c>
      <c r="K46" s="15">
        <f t="shared" si="2"/>
        <v>72.835400225479148</v>
      </c>
      <c r="L46" s="530">
        <v>3.6</v>
      </c>
      <c r="M46" s="15">
        <f t="shared" si="3"/>
        <v>451.11111111111109</v>
      </c>
      <c r="N46" s="15">
        <f t="shared" si="4"/>
        <v>492.77777777777777</v>
      </c>
      <c r="O46" s="15">
        <f t="shared" si="5"/>
        <v>98.333333333333329</v>
      </c>
      <c r="P46" s="449">
        <v>4057</v>
      </c>
      <c r="Q46" s="392">
        <v>408</v>
      </c>
    </row>
    <row r="47" spans="1:17" x14ac:dyDescent="0.25">
      <c r="A47" s="13">
        <v>42</v>
      </c>
      <c r="B47" s="14" t="s">
        <v>45</v>
      </c>
      <c r="C47" s="14" t="s">
        <v>44</v>
      </c>
      <c r="D47" s="449">
        <v>277.41750000000002</v>
      </c>
      <c r="E47" s="398">
        <v>140.5</v>
      </c>
      <c r="F47" s="458">
        <v>797</v>
      </c>
      <c r="G47" s="17">
        <v>2485</v>
      </c>
      <c r="H47" s="15">
        <v>2582</v>
      </c>
      <c r="I47" s="15">
        <v>985</v>
      </c>
      <c r="J47" s="16">
        <f t="shared" si="1"/>
        <v>103.90342052313883</v>
      </c>
      <c r="K47" s="15">
        <f t="shared" si="2"/>
        <v>139.24283501161889</v>
      </c>
      <c r="L47" s="530">
        <v>4.0999999999999996</v>
      </c>
      <c r="M47" s="15">
        <f t="shared" si="3"/>
        <v>606.09756097560978</v>
      </c>
      <c r="N47" s="15">
        <f t="shared" si="4"/>
        <v>629.75609756097572</v>
      </c>
      <c r="O47" s="15">
        <f t="shared" si="5"/>
        <v>240.24390243902442</v>
      </c>
      <c r="P47" s="449">
        <v>4227</v>
      </c>
      <c r="Q47" s="392">
        <v>1121</v>
      </c>
    </row>
    <row r="48" spans="1:17" x14ac:dyDescent="0.25">
      <c r="A48" s="13">
        <v>43</v>
      </c>
      <c r="B48" s="14" t="s">
        <v>46</v>
      </c>
      <c r="C48" s="14" t="s">
        <v>44</v>
      </c>
      <c r="D48" s="449">
        <v>190.61429999999999</v>
      </c>
      <c r="E48" s="398">
        <v>110</v>
      </c>
      <c r="F48" s="458">
        <v>449</v>
      </c>
      <c r="G48" s="17">
        <v>2474</v>
      </c>
      <c r="H48" s="15">
        <v>2640</v>
      </c>
      <c r="I48" s="15">
        <v>779</v>
      </c>
      <c r="J48" s="16">
        <f t="shared" si="1"/>
        <v>106.70978172999193</v>
      </c>
      <c r="K48" s="15">
        <f t="shared" si="2"/>
        <v>107.70265151515153</v>
      </c>
      <c r="L48" s="530">
        <v>7</v>
      </c>
      <c r="M48" s="15">
        <f t="shared" si="3"/>
        <v>353.42857142857144</v>
      </c>
      <c r="N48" s="15">
        <f t="shared" si="4"/>
        <v>377.14285714285717</v>
      </c>
      <c r="O48" s="15">
        <f t="shared" si="5"/>
        <v>111.28571428571429</v>
      </c>
      <c r="P48" s="449">
        <v>3873</v>
      </c>
      <c r="Q48" s="392">
        <v>781</v>
      </c>
    </row>
    <row r="49" spans="1:17" x14ac:dyDescent="0.25">
      <c r="A49" s="13">
        <v>44</v>
      </c>
      <c r="B49" s="14" t="s">
        <v>47</v>
      </c>
      <c r="C49" s="14" t="s">
        <v>44</v>
      </c>
      <c r="D49" s="449">
        <v>95</v>
      </c>
      <c r="E49" s="398">
        <v>59</v>
      </c>
      <c r="F49" s="458">
        <v>190</v>
      </c>
      <c r="G49" s="17">
        <v>1211</v>
      </c>
      <c r="H49" s="15">
        <v>1224</v>
      </c>
      <c r="I49" s="15">
        <v>244</v>
      </c>
      <c r="J49" s="16">
        <f t="shared" si="1"/>
        <v>101.07349298100743</v>
      </c>
      <c r="K49" s="15">
        <f t="shared" si="2"/>
        <v>72.761437908496731</v>
      </c>
      <c r="L49" s="530">
        <v>3</v>
      </c>
      <c r="M49" s="15">
        <f t="shared" si="3"/>
        <v>403.66666666666669</v>
      </c>
      <c r="N49" s="15">
        <f t="shared" si="4"/>
        <v>408</v>
      </c>
      <c r="O49" s="15">
        <f t="shared" si="5"/>
        <v>81.333333333333329</v>
      </c>
      <c r="P49" s="449">
        <v>3213</v>
      </c>
      <c r="Q49" s="392">
        <v>365</v>
      </c>
    </row>
    <row r="50" spans="1:17" x14ac:dyDescent="0.25">
      <c r="A50" s="13">
        <v>45</v>
      </c>
      <c r="B50" s="14" t="s">
        <v>48</v>
      </c>
      <c r="C50" s="14" t="s">
        <v>44</v>
      </c>
      <c r="D50" s="449">
        <v>152.44980000000001</v>
      </c>
      <c r="E50" s="398">
        <v>108</v>
      </c>
      <c r="F50" s="458">
        <v>306</v>
      </c>
      <c r="G50" s="17">
        <v>2392</v>
      </c>
      <c r="H50" s="15">
        <v>2381</v>
      </c>
      <c r="I50" s="15">
        <v>813</v>
      </c>
      <c r="J50" s="16">
        <f t="shared" si="1"/>
        <v>99.540133779264224</v>
      </c>
      <c r="K50" s="15">
        <f t="shared" si="2"/>
        <v>124.63040739185217</v>
      </c>
      <c r="L50" s="530">
        <v>5</v>
      </c>
      <c r="M50" s="15">
        <f t="shared" si="3"/>
        <v>478.4</v>
      </c>
      <c r="N50" s="15">
        <f t="shared" si="4"/>
        <v>476.2</v>
      </c>
      <c r="O50" s="15">
        <f t="shared" si="5"/>
        <v>162.6</v>
      </c>
      <c r="P50" s="449">
        <v>7520</v>
      </c>
      <c r="Q50" s="392">
        <v>621</v>
      </c>
    </row>
    <row r="51" spans="1:17" x14ac:dyDescent="0.25">
      <c r="A51" s="13">
        <v>46</v>
      </c>
      <c r="B51" s="14" t="s">
        <v>49</v>
      </c>
      <c r="C51" s="14" t="s">
        <v>44</v>
      </c>
      <c r="D51" s="449">
        <v>112.9272</v>
      </c>
      <c r="E51" s="398">
        <v>76</v>
      </c>
      <c r="F51" s="458">
        <v>224</v>
      </c>
      <c r="G51" s="17">
        <v>2250</v>
      </c>
      <c r="H51" s="15">
        <v>1859</v>
      </c>
      <c r="I51" s="15">
        <v>1008</v>
      </c>
      <c r="J51" s="16">
        <f t="shared" si="1"/>
        <v>82.62222222222222</v>
      </c>
      <c r="K51" s="15">
        <f t="shared" si="2"/>
        <v>197.91285637439483</v>
      </c>
      <c r="L51" s="530">
        <v>5</v>
      </c>
      <c r="M51" s="15">
        <f t="shared" si="3"/>
        <v>450</v>
      </c>
      <c r="N51" s="15">
        <f t="shared" si="4"/>
        <v>371.8</v>
      </c>
      <c r="O51" s="15">
        <f t="shared" si="5"/>
        <v>201.6</v>
      </c>
      <c r="P51" s="449">
        <v>5459</v>
      </c>
      <c r="Q51" s="392">
        <v>801</v>
      </c>
    </row>
    <row r="52" spans="1:17" x14ac:dyDescent="0.25">
      <c r="A52" s="13">
        <v>47</v>
      </c>
      <c r="B52" s="14" t="s">
        <v>50</v>
      </c>
      <c r="C52" s="14" t="s">
        <v>44</v>
      </c>
      <c r="D52" s="449">
        <v>143.04179999999999</v>
      </c>
      <c r="E52" s="398">
        <v>95</v>
      </c>
      <c r="F52" s="458">
        <v>281</v>
      </c>
      <c r="G52" s="17">
        <v>1178</v>
      </c>
      <c r="H52" s="15">
        <v>1032</v>
      </c>
      <c r="I52" s="15">
        <v>436</v>
      </c>
      <c r="J52" s="16">
        <f t="shared" si="1"/>
        <v>87.606112054329373</v>
      </c>
      <c r="K52" s="15">
        <f t="shared" si="2"/>
        <v>154.20542635658913</v>
      </c>
      <c r="L52" s="530">
        <v>3</v>
      </c>
      <c r="M52" s="15">
        <f t="shared" si="3"/>
        <v>392.66666666666669</v>
      </c>
      <c r="N52" s="15">
        <f t="shared" si="4"/>
        <v>344</v>
      </c>
      <c r="O52" s="15">
        <f t="shared" si="5"/>
        <v>145.33333333333334</v>
      </c>
      <c r="P52" s="449">
        <v>3374</v>
      </c>
      <c r="Q52" s="392">
        <v>202</v>
      </c>
    </row>
    <row r="53" spans="1:17" x14ac:dyDescent="0.25">
      <c r="A53" s="13">
        <v>48</v>
      </c>
      <c r="B53" s="14" t="s">
        <v>51</v>
      </c>
      <c r="C53" s="14" t="s">
        <v>44</v>
      </c>
      <c r="D53" s="449">
        <v>164.62530000000001</v>
      </c>
      <c r="E53" s="398">
        <v>87</v>
      </c>
      <c r="F53" s="458">
        <v>305</v>
      </c>
      <c r="G53" s="17">
        <v>2177</v>
      </c>
      <c r="H53" s="15">
        <v>2227</v>
      </c>
      <c r="I53" s="15">
        <v>745</v>
      </c>
      <c r="J53" s="16">
        <f t="shared" si="1"/>
        <v>102.29673863114377</v>
      </c>
      <c r="K53" s="15">
        <f t="shared" si="2"/>
        <v>122.10372698697799</v>
      </c>
      <c r="L53" s="530">
        <v>6.8000000000000007</v>
      </c>
      <c r="M53" s="15">
        <f t="shared" si="3"/>
        <v>320.14705882352939</v>
      </c>
      <c r="N53" s="15">
        <f t="shared" si="4"/>
        <v>327.49999999999994</v>
      </c>
      <c r="O53" s="15">
        <f t="shared" si="5"/>
        <v>109.55882352941175</v>
      </c>
      <c r="P53" s="449">
        <v>5640</v>
      </c>
      <c r="Q53" s="392">
        <v>422</v>
      </c>
    </row>
    <row r="54" spans="1:17" x14ac:dyDescent="0.25">
      <c r="A54" s="13">
        <v>49</v>
      </c>
      <c r="B54" s="14" t="s">
        <v>52</v>
      </c>
      <c r="C54" s="14" t="s">
        <v>44</v>
      </c>
      <c r="D54" s="449">
        <v>142.36949999999999</v>
      </c>
      <c r="E54" s="398">
        <v>77</v>
      </c>
      <c r="F54" s="458">
        <v>294</v>
      </c>
      <c r="G54" s="17">
        <v>2011</v>
      </c>
      <c r="H54" s="15">
        <v>2105</v>
      </c>
      <c r="I54" s="15">
        <v>560</v>
      </c>
      <c r="J54" s="16">
        <f t="shared" si="1"/>
        <v>104.67429139731476</v>
      </c>
      <c r="K54" s="15">
        <f t="shared" si="2"/>
        <v>97.102137767220896</v>
      </c>
      <c r="L54" s="530">
        <v>7</v>
      </c>
      <c r="M54" s="15">
        <f t="shared" si="3"/>
        <v>287.28571428571428</v>
      </c>
      <c r="N54" s="15">
        <f t="shared" si="4"/>
        <v>300.71428571428572</v>
      </c>
      <c r="O54" s="15">
        <f t="shared" si="5"/>
        <v>80</v>
      </c>
      <c r="P54" s="449">
        <v>4742</v>
      </c>
      <c r="Q54" s="392">
        <v>343</v>
      </c>
    </row>
    <row r="55" spans="1:17" x14ac:dyDescent="0.25">
      <c r="A55" s="13">
        <v>50</v>
      </c>
      <c r="B55" s="14" t="s">
        <v>53</v>
      </c>
      <c r="C55" s="14" t="s">
        <v>44</v>
      </c>
      <c r="D55" s="449">
        <v>133.61660000000001</v>
      </c>
      <c r="E55" s="398">
        <v>66</v>
      </c>
      <c r="F55" s="458">
        <v>301</v>
      </c>
      <c r="G55" s="17">
        <v>2438</v>
      </c>
      <c r="H55" s="15">
        <v>2385</v>
      </c>
      <c r="I55" s="15">
        <v>642</v>
      </c>
      <c r="J55" s="16">
        <f t="shared" si="1"/>
        <v>97.826086956521735</v>
      </c>
      <c r="K55" s="15">
        <f t="shared" si="2"/>
        <v>98.25157232704403</v>
      </c>
      <c r="L55" s="530">
        <v>5.5</v>
      </c>
      <c r="M55" s="15">
        <f t="shared" si="3"/>
        <v>443.27272727272725</v>
      </c>
      <c r="N55" s="15">
        <f t="shared" si="4"/>
        <v>433.63636363636363</v>
      </c>
      <c r="O55" s="15">
        <f t="shared" si="5"/>
        <v>116.72727272727273</v>
      </c>
      <c r="P55" s="449">
        <v>6481</v>
      </c>
      <c r="Q55" s="392">
        <v>539</v>
      </c>
    </row>
    <row r="56" spans="1:17" x14ac:dyDescent="0.25">
      <c r="A56" s="13">
        <v>51</v>
      </c>
      <c r="B56" s="14" t="s">
        <v>54</v>
      </c>
      <c r="C56" s="14" t="s">
        <v>55</v>
      </c>
      <c r="D56" s="449">
        <v>108.07810000000001</v>
      </c>
      <c r="E56" s="398">
        <v>72</v>
      </c>
      <c r="F56" s="458">
        <v>206</v>
      </c>
      <c r="G56" s="17">
        <v>1460</v>
      </c>
      <c r="H56" s="15">
        <v>1353</v>
      </c>
      <c r="I56" s="15">
        <v>489</v>
      </c>
      <c r="J56" s="16">
        <f t="shared" si="1"/>
        <v>92.671232876712324</v>
      </c>
      <c r="K56" s="15">
        <f t="shared" si="2"/>
        <v>131.91796008869179</v>
      </c>
      <c r="L56" s="530">
        <v>2.4</v>
      </c>
      <c r="M56" s="15">
        <f t="shared" si="3"/>
        <v>608.33333333333337</v>
      </c>
      <c r="N56" s="15">
        <f t="shared" si="4"/>
        <v>563.75</v>
      </c>
      <c r="O56" s="15">
        <f t="shared" si="5"/>
        <v>203.75</v>
      </c>
      <c r="P56" s="449">
        <v>2655</v>
      </c>
      <c r="Q56" s="392">
        <v>520</v>
      </c>
    </row>
    <row r="57" spans="1:17" x14ac:dyDescent="0.25">
      <c r="A57" s="13">
        <v>52</v>
      </c>
      <c r="B57" s="14" t="s">
        <v>56</v>
      </c>
      <c r="C57" s="14" t="s">
        <v>55</v>
      </c>
      <c r="D57" s="449">
        <v>127.5688</v>
      </c>
      <c r="E57" s="398">
        <v>90</v>
      </c>
      <c r="F57" s="458">
        <v>255</v>
      </c>
      <c r="G57" s="17">
        <v>2068</v>
      </c>
      <c r="H57" s="15">
        <v>2202</v>
      </c>
      <c r="I57" s="15">
        <v>614</v>
      </c>
      <c r="J57" s="16">
        <f t="shared" si="1"/>
        <v>106.47969052224371</v>
      </c>
      <c r="K57" s="15">
        <f t="shared" si="2"/>
        <v>101.77565849227975</v>
      </c>
      <c r="L57" s="530">
        <v>5.15</v>
      </c>
      <c r="M57" s="15">
        <f t="shared" si="3"/>
        <v>401.55339805825241</v>
      </c>
      <c r="N57" s="15">
        <f t="shared" si="4"/>
        <v>427.57281553398053</v>
      </c>
      <c r="O57" s="15">
        <f t="shared" si="5"/>
        <v>119.22330097087378</v>
      </c>
      <c r="P57" s="449">
        <v>6210</v>
      </c>
      <c r="Q57" s="392">
        <v>577</v>
      </c>
    </row>
    <row r="58" spans="1:17" x14ac:dyDescent="0.25">
      <c r="A58" s="13">
        <v>53</v>
      </c>
      <c r="B58" s="14" t="s">
        <v>57</v>
      </c>
      <c r="C58" s="14" t="s">
        <v>55</v>
      </c>
      <c r="D58" s="449">
        <v>126.57559999999999</v>
      </c>
      <c r="E58" s="398">
        <v>90</v>
      </c>
      <c r="F58" s="458">
        <v>248</v>
      </c>
      <c r="G58" s="17">
        <v>1711</v>
      </c>
      <c r="H58" s="15">
        <v>1716</v>
      </c>
      <c r="I58" s="15">
        <v>534</v>
      </c>
      <c r="J58" s="16">
        <f t="shared" si="1"/>
        <v>100.29222676797194</v>
      </c>
      <c r="K58" s="15">
        <f t="shared" si="2"/>
        <v>113.58391608391609</v>
      </c>
      <c r="L58" s="530">
        <v>3.7</v>
      </c>
      <c r="M58" s="15">
        <f t="shared" si="3"/>
        <v>462.43243243243239</v>
      </c>
      <c r="N58" s="15">
        <f t="shared" si="4"/>
        <v>463.78378378378375</v>
      </c>
      <c r="O58" s="15">
        <f t="shared" si="5"/>
        <v>144.32432432432432</v>
      </c>
      <c r="P58" s="449">
        <v>2548</v>
      </c>
      <c r="Q58" s="392">
        <v>654</v>
      </c>
    </row>
    <row r="59" spans="1:17" x14ac:dyDescent="0.25">
      <c r="A59" s="13">
        <v>54</v>
      </c>
      <c r="B59" s="14" t="s">
        <v>58</v>
      </c>
      <c r="C59" s="14" t="s">
        <v>55</v>
      </c>
      <c r="D59" s="449">
        <v>146.37459999999999</v>
      </c>
      <c r="E59" s="398">
        <v>87</v>
      </c>
      <c r="F59" s="458">
        <v>318</v>
      </c>
      <c r="G59" s="17">
        <v>994</v>
      </c>
      <c r="H59" s="15">
        <v>990</v>
      </c>
      <c r="I59" s="15">
        <v>279</v>
      </c>
      <c r="J59" s="16">
        <f t="shared" si="1"/>
        <v>99.597585513078471</v>
      </c>
      <c r="K59" s="15">
        <f t="shared" si="2"/>
        <v>102.86363636363636</v>
      </c>
      <c r="L59" s="530">
        <v>2</v>
      </c>
      <c r="M59" s="15">
        <f t="shared" si="3"/>
        <v>497</v>
      </c>
      <c r="N59" s="15">
        <f t="shared" si="4"/>
        <v>495</v>
      </c>
      <c r="O59" s="15">
        <f t="shared" si="5"/>
        <v>139.5</v>
      </c>
      <c r="P59" s="449">
        <v>1961</v>
      </c>
      <c r="Q59" s="392">
        <v>363</v>
      </c>
    </row>
    <row r="60" spans="1:17" x14ac:dyDescent="0.25">
      <c r="A60" s="13">
        <v>55</v>
      </c>
      <c r="B60" s="14" t="s">
        <v>59</v>
      </c>
      <c r="C60" s="14" t="s">
        <v>55</v>
      </c>
      <c r="D60" s="449">
        <v>90.421509999999998</v>
      </c>
      <c r="E60" s="398">
        <v>54</v>
      </c>
      <c r="F60" s="458">
        <v>188</v>
      </c>
      <c r="G60" s="17">
        <v>1575</v>
      </c>
      <c r="H60" s="15">
        <v>1677</v>
      </c>
      <c r="I60" s="15">
        <v>316</v>
      </c>
      <c r="J60" s="16">
        <f t="shared" si="1"/>
        <v>106.47619047619048</v>
      </c>
      <c r="K60" s="15">
        <f t="shared" si="2"/>
        <v>68.777579010137146</v>
      </c>
      <c r="L60" s="530">
        <v>4.95</v>
      </c>
      <c r="M60" s="15">
        <f t="shared" si="3"/>
        <v>318.18181818181819</v>
      </c>
      <c r="N60" s="15">
        <f t="shared" si="4"/>
        <v>338.78787878787875</v>
      </c>
      <c r="O60" s="15">
        <f t="shared" si="5"/>
        <v>63.838383838383834</v>
      </c>
      <c r="P60" s="449">
        <v>4212</v>
      </c>
      <c r="Q60" s="392">
        <v>529</v>
      </c>
    </row>
    <row r="61" spans="1:17" x14ac:dyDescent="0.25">
      <c r="A61" s="13">
        <v>56</v>
      </c>
      <c r="B61" s="14" t="s">
        <v>60</v>
      </c>
      <c r="C61" s="14" t="s">
        <v>55</v>
      </c>
      <c r="D61" s="449">
        <v>93.910679999999999</v>
      </c>
      <c r="E61" s="398">
        <v>68</v>
      </c>
      <c r="F61" s="458">
        <v>192</v>
      </c>
      <c r="G61" s="17">
        <v>2059</v>
      </c>
      <c r="H61" s="15">
        <v>2092</v>
      </c>
      <c r="I61" s="15">
        <v>479</v>
      </c>
      <c r="J61" s="16">
        <f t="shared" si="1"/>
        <v>101.60271976687712</v>
      </c>
      <c r="K61" s="15">
        <f t="shared" si="2"/>
        <v>83.573135755258122</v>
      </c>
      <c r="L61" s="530">
        <v>4.5</v>
      </c>
      <c r="M61" s="15">
        <f t="shared" si="3"/>
        <v>457.55555555555554</v>
      </c>
      <c r="N61" s="15">
        <f t="shared" si="4"/>
        <v>464.88888888888891</v>
      </c>
      <c r="O61" s="15">
        <f t="shared" si="5"/>
        <v>106.44444444444444</v>
      </c>
      <c r="P61" s="449">
        <v>6353</v>
      </c>
      <c r="Q61" s="392">
        <v>426</v>
      </c>
    </row>
    <row r="62" spans="1:17" x14ac:dyDescent="0.25">
      <c r="A62" s="13">
        <v>57</v>
      </c>
      <c r="B62" s="14" t="s">
        <v>61</v>
      </c>
      <c r="C62" s="14" t="s">
        <v>55</v>
      </c>
      <c r="D62" s="449">
        <v>130.601</v>
      </c>
      <c r="E62" s="398">
        <v>97</v>
      </c>
      <c r="F62" s="458">
        <v>277</v>
      </c>
      <c r="G62" s="17">
        <v>1198</v>
      </c>
      <c r="H62" s="15">
        <v>1170</v>
      </c>
      <c r="I62" s="15">
        <v>332</v>
      </c>
      <c r="J62" s="16">
        <f t="shared" si="1"/>
        <v>97.662771285475785</v>
      </c>
      <c r="K62" s="15">
        <f t="shared" si="2"/>
        <v>103.57264957264957</v>
      </c>
      <c r="L62" s="530">
        <v>2.5</v>
      </c>
      <c r="M62" s="15">
        <f t="shared" si="3"/>
        <v>479.2</v>
      </c>
      <c r="N62" s="15">
        <f t="shared" si="4"/>
        <v>468</v>
      </c>
      <c r="O62" s="15">
        <f t="shared" si="5"/>
        <v>132.80000000000001</v>
      </c>
      <c r="P62" s="449">
        <v>2175</v>
      </c>
      <c r="Q62" s="392">
        <v>607</v>
      </c>
    </row>
    <row r="63" spans="1:17" x14ac:dyDescent="0.25">
      <c r="A63" s="13">
        <v>58</v>
      </c>
      <c r="B63" s="14" t="s">
        <v>62</v>
      </c>
      <c r="C63" s="14" t="s">
        <v>55</v>
      </c>
      <c r="D63" s="449">
        <v>178.96080000000001</v>
      </c>
      <c r="E63" s="398">
        <v>109.5</v>
      </c>
      <c r="F63" s="458">
        <v>420</v>
      </c>
      <c r="G63" s="17">
        <v>701</v>
      </c>
      <c r="H63" s="15">
        <v>694</v>
      </c>
      <c r="I63" s="15">
        <v>314</v>
      </c>
      <c r="J63" s="16">
        <f t="shared" si="1"/>
        <v>99.001426533523542</v>
      </c>
      <c r="K63" s="15">
        <f t="shared" si="2"/>
        <v>165.14409221902017</v>
      </c>
      <c r="L63" s="530">
        <v>2.2999999999999998</v>
      </c>
      <c r="M63" s="15">
        <f t="shared" si="3"/>
        <v>304.78260869565219</v>
      </c>
      <c r="N63" s="15">
        <f t="shared" si="4"/>
        <v>301.73913043478262</v>
      </c>
      <c r="O63" s="15">
        <f t="shared" si="5"/>
        <v>136.52173913043478</v>
      </c>
      <c r="P63" s="449">
        <v>1572</v>
      </c>
      <c r="Q63" s="392">
        <v>150</v>
      </c>
    </row>
    <row r="64" spans="1:17" x14ac:dyDescent="0.25">
      <c r="A64" s="13">
        <v>59</v>
      </c>
      <c r="B64" s="14" t="s">
        <v>63</v>
      </c>
      <c r="C64" s="14" t="s">
        <v>55</v>
      </c>
      <c r="D64" s="449">
        <v>60.686230000000002</v>
      </c>
      <c r="E64" s="398">
        <v>37</v>
      </c>
      <c r="F64" s="458">
        <v>126</v>
      </c>
      <c r="G64" s="17">
        <v>1522</v>
      </c>
      <c r="H64" s="15">
        <v>1499</v>
      </c>
      <c r="I64" s="15">
        <v>224</v>
      </c>
      <c r="J64" s="16">
        <f t="shared" si="1"/>
        <v>98.48883048620236</v>
      </c>
      <c r="K64" s="15">
        <f t="shared" si="2"/>
        <v>54.543028685790532</v>
      </c>
      <c r="L64" s="530">
        <v>2.5</v>
      </c>
      <c r="M64" s="15">
        <f t="shared" si="3"/>
        <v>608.79999999999995</v>
      </c>
      <c r="N64" s="15">
        <f t="shared" si="4"/>
        <v>599.6</v>
      </c>
      <c r="O64" s="15">
        <f t="shared" si="5"/>
        <v>89.6</v>
      </c>
      <c r="P64" s="449">
        <v>3318</v>
      </c>
      <c r="Q64" s="392">
        <v>480</v>
      </c>
    </row>
    <row r="65" spans="1:17" x14ac:dyDescent="0.25">
      <c r="A65" s="13">
        <v>60</v>
      </c>
      <c r="B65" s="14" t="s">
        <v>64</v>
      </c>
      <c r="C65" s="14" t="s">
        <v>55</v>
      </c>
      <c r="D65" s="449">
        <v>99.011889999999994</v>
      </c>
      <c r="E65" s="398">
        <v>59</v>
      </c>
      <c r="F65" s="458">
        <v>223</v>
      </c>
      <c r="G65" s="17">
        <v>1632</v>
      </c>
      <c r="H65" s="15">
        <v>1649</v>
      </c>
      <c r="I65" s="15">
        <v>381</v>
      </c>
      <c r="J65" s="16">
        <f t="shared" si="1"/>
        <v>101.04166666666667</v>
      </c>
      <c r="K65" s="15">
        <f t="shared" si="2"/>
        <v>84.332929047907825</v>
      </c>
      <c r="L65" s="530">
        <v>4.55</v>
      </c>
      <c r="M65" s="15">
        <f t="shared" si="3"/>
        <v>358.68131868131871</v>
      </c>
      <c r="N65" s="15">
        <f t="shared" si="4"/>
        <v>362.41758241758242</v>
      </c>
      <c r="O65" s="15">
        <f t="shared" si="5"/>
        <v>83.736263736263737</v>
      </c>
      <c r="P65" s="449">
        <v>3463</v>
      </c>
      <c r="Q65" s="392">
        <v>475</v>
      </c>
    </row>
    <row r="66" spans="1:17" x14ac:dyDescent="0.25">
      <c r="A66" s="13">
        <v>61</v>
      </c>
      <c r="B66" s="14" t="s">
        <v>65</v>
      </c>
      <c r="C66" s="14" t="s">
        <v>55</v>
      </c>
      <c r="D66" s="449">
        <v>101.93519999999999</v>
      </c>
      <c r="E66" s="398">
        <v>57</v>
      </c>
      <c r="F66" s="458">
        <v>251</v>
      </c>
      <c r="G66" s="17">
        <v>2029</v>
      </c>
      <c r="H66" s="15">
        <v>1803</v>
      </c>
      <c r="I66" s="15">
        <v>685</v>
      </c>
      <c r="J66" s="16">
        <f t="shared" si="1"/>
        <v>88.861508132084765</v>
      </c>
      <c r="K66" s="15">
        <f t="shared" si="2"/>
        <v>138.6716583471991</v>
      </c>
      <c r="L66" s="530">
        <v>4.0999999999999996</v>
      </c>
      <c r="M66" s="15">
        <f t="shared" si="3"/>
        <v>494.87804878048786</v>
      </c>
      <c r="N66" s="15">
        <f t="shared" si="4"/>
        <v>439.75609756097566</v>
      </c>
      <c r="O66" s="15">
        <f t="shared" si="5"/>
        <v>167.07317073170734</v>
      </c>
      <c r="P66" s="449">
        <v>4628</v>
      </c>
      <c r="Q66" s="392">
        <v>405</v>
      </c>
    </row>
    <row r="67" spans="1:17" x14ac:dyDescent="0.25">
      <c r="A67" s="13">
        <v>62</v>
      </c>
      <c r="B67" s="14" t="s">
        <v>66</v>
      </c>
      <c r="C67" s="14" t="s">
        <v>67</v>
      </c>
      <c r="D67" s="449">
        <v>122.7132</v>
      </c>
      <c r="E67" s="398">
        <v>97</v>
      </c>
      <c r="F67" s="458">
        <v>187</v>
      </c>
      <c r="G67" s="17">
        <v>1198</v>
      </c>
      <c r="H67" s="15">
        <v>1088</v>
      </c>
      <c r="I67" s="15">
        <v>386</v>
      </c>
      <c r="J67" s="16">
        <f t="shared" si="1"/>
        <v>90.818030050083479</v>
      </c>
      <c r="K67" s="15">
        <f t="shared" si="2"/>
        <v>129.49448529411765</v>
      </c>
      <c r="L67" s="530">
        <v>2.7</v>
      </c>
      <c r="M67" s="15">
        <f t="shared" si="3"/>
        <v>443.7037037037037</v>
      </c>
      <c r="N67" s="15">
        <f t="shared" si="4"/>
        <v>402.96296296296293</v>
      </c>
      <c r="O67" s="15">
        <f t="shared" si="5"/>
        <v>142.96296296296296</v>
      </c>
      <c r="P67" s="449">
        <v>2980</v>
      </c>
      <c r="Q67" s="392">
        <v>543</v>
      </c>
    </row>
    <row r="68" spans="1:17" x14ac:dyDescent="0.25">
      <c r="A68" s="13">
        <v>63</v>
      </c>
      <c r="B68" s="14" t="s">
        <v>68</v>
      </c>
      <c r="C68" s="14" t="s">
        <v>67</v>
      </c>
      <c r="D68" s="449">
        <v>153.2627</v>
      </c>
      <c r="E68" s="398">
        <v>99</v>
      </c>
      <c r="F68" s="458">
        <v>301</v>
      </c>
      <c r="G68" s="17">
        <v>3933</v>
      </c>
      <c r="H68" s="15">
        <v>3850</v>
      </c>
      <c r="I68" s="15">
        <v>1417</v>
      </c>
      <c r="J68" s="16">
        <f t="shared" si="1"/>
        <v>97.889651665395377</v>
      </c>
      <c r="K68" s="15">
        <f t="shared" si="2"/>
        <v>134.33896103896106</v>
      </c>
      <c r="L68" s="530">
        <v>11.5</v>
      </c>
      <c r="M68" s="15">
        <f t="shared" si="3"/>
        <v>342</v>
      </c>
      <c r="N68" s="15">
        <f t="shared" si="4"/>
        <v>334.78260869565219</v>
      </c>
      <c r="O68" s="15">
        <f t="shared" si="5"/>
        <v>123.21739130434783</v>
      </c>
      <c r="P68" s="449">
        <v>12064</v>
      </c>
      <c r="Q68" s="392">
        <v>899</v>
      </c>
    </row>
    <row r="69" spans="1:17" x14ac:dyDescent="0.25">
      <c r="A69" s="13">
        <v>64</v>
      </c>
      <c r="B69" s="14" t="s">
        <v>69</v>
      </c>
      <c r="C69" s="14" t="s">
        <v>67</v>
      </c>
      <c r="D69" s="449">
        <v>131.6754</v>
      </c>
      <c r="E69" s="398">
        <v>91</v>
      </c>
      <c r="F69" s="458">
        <v>273</v>
      </c>
      <c r="G69" s="17">
        <v>1709</v>
      </c>
      <c r="H69" s="15">
        <v>1782</v>
      </c>
      <c r="I69" s="15">
        <v>468</v>
      </c>
      <c r="J69" s="16">
        <f t="shared" si="1"/>
        <v>104.27150380339381</v>
      </c>
      <c r="K69" s="15">
        <f t="shared" si="2"/>
        <v>95.858585858585869</v>
      </c>
      <c r="L69" s="530">
        <v>3.3</v>
      </c>
      <c r="M69" s="15">
        <f t="shared" si="3"/>
        <v>517.87878787878788</v>
      </c>
      <c r="N69" s="15">
        <f t="shared" si="4"/>
        <v>540</v>
      </c>
      <c r="O69" s="15">
        <f t="shared" si="5"/>
        <v>141.81818181818181</v>
      </c>
      <c r="P69" s="449">
        <v>4749</v>
      </c>
      <c r="Q69" s="392">
        <v>534</v>
      </c>
    </row>
    <row r="70" spans="1:17" x14ac:dyDescent="0.25">
      <c r="A70" s="13">
        <v>65</v>
      </c>
      <c r="B70" s="14" t="s">
        <v>70</v>
      </c>
      <c r="C70" s="14" t="s">
        <v>67</v>
      </c>
      <c r="D70" s="449">
        <v>199.08090000000001</v>
      </c>
      <c r="E70" s="398">
        <v>107</v>
      </c>
      <c r="F70" s="458">
        <v>491</v>
      </c>
      <c r="G70" s="17">
        <v>1379</v>
      </c>
      <c r="H70" s="15">
        <v>1363</v>
      </c>
      <c r="I70" s="15">
        <v>499</v>
      </c>
      <c r="J70" s="16">
        <f t="shared" si="1"/>
        <v>98.839738941261785</v>
      </c>
      <c r="K70" s="15">
        <f t="shared" si="2"/>
        <v>133.62802641232574</v>
      </c>
      <c r="L70" s="530">
        <v>3</v>
      </c>
      <c r="M70" s="15">
        <f t="shared" si="3"/>
        <v>459.66666666666669</v>
      </c>
      <c r="N70" s="15">
        <f t="shared" si="4"/>
        <v>454.33333333333331</v>
      </c>
      <c r="O70" s="15">
        <f t="shared" si="5"/>
        <v>166.33333333333334</v>
      </c>
      <c r="P70" s="449">
        <v>4013</v>
      </c>
      <c r="Q70" s="392">
        <v>379</v>
      </c>
    </row>
    <row r="71" spans="1:17" x14ac:dyDescent="0.25">
      <c r="A71" s="13">
        <v>66</v>
      </c>
      <c r="B71" s="14" t="s">
        <v>71</v>
      </c>
      <c r="C71" s="14" t="s">
        <v>67</v>
      </c>
      <c r="D71" s="449">
        <v>200.6172</v>
      </c>
      <c r="E71" s="398">
        <v>112</v>
      </c>
      <c r="F71" s="458">
        <v>460</v>
      </c>
      <c r="G71" s="17">
        <v>1506</v>
      </c>
      <c r="H71" s="15">
        <v>1549</v>
      </c>
      <c r="I71" s="15">
        <v>678</v>
      </c>
      <c r="J71" s="16">
        <f t="shared" ref="J71:J91" si="6">H71/G71*100</f>
        <v>102.85524568393095</v>
      </c>
      <c r="K71" s="15">
        <f t="shared" ref="K71:K91" si="7">I71/H71*365</f>
        <v>159.76113621691414</v>
      </c>
      <c r="L71" s="530">
        <v>4</v>
      </c>
      <c r="M71" s="15">
        <f t="shared" ref="M71:M91" si="8">G71/$L71</f>
        <v>376.5</v>
      </c>
      <c r="N71" s="15">
        <f t="shared" ref="N71:N91" si="9">H71/$L71</f>
        <v>387.25</v>
      </c>
      <c r="O71" s="15">
        <f t="shared" ref="O71:O91" si="10">I71/$L71</f>
        <v>169.5</v>
      </c>
      <c r="P71" s="449">
        <v>4349</v>
      </c>
      <c r="Q71" s="392">
        <v>458</v>
      </c>
    </row>
    <row r="72" spans="1:17" x14ac:dyDescent="0.25">
      <c r="A72" s="13">
        <v>67</v>
      </c>
      <c r="B72" s="14" t="s">
        <v>72</v>
      </c>
      <c r="C72" s="14" t="s">
        <v>67</v>
      </c>
      <c r="D72" s="449">
        <v>145.62110000000001</v>
      </c>
      <c r="E72" s="398">
        <v>97</v>
      </c>
      <c r="F72" s="458">
        <v>301</v>
      </c>
      <c r="G72" s="17">
        <v>1386</v>
      </c>
      <c r="H72" s="15">
        <v>1355</v>
      </c>
      <c r="I72" s="15">
        <v>455</v>
      </c>
      <c r="J72" s="16">
        <f t="shared" si="6"/>
        <v>97.763347763347767</v>
      </c>
      <c r="K72" s="15">
        <f t="shared" si="7"/>
        <v>122.56457564575646</v>
      </c>
      <c r="L72" s="530">
        <v>4</v>
      </c>
      <c r="M72" s="15">
        <f t="shared" si="8"/>
        <v>346.5</v>
      </c>
      <c r="N72" s="15">
        <f t="shared" si="9"/>
        <v>338.75</v>
      </c>
      <c r="O72" s="15">
        <f t="shared" si="10"/>
        <v>113.75</v>
      </c>
      <c r="P72" s="449">
        <v>3926</v>
      </c>
      <c r="Q72" s="392">
        <v>435</v>
      </c>
    </row>
    <row r="73" spans="1:17" x14ac:dyDescent="0.25">
      <c r="A73" s="13">
        <v>68</v>
      </c>
      <c r="B73" s="14" t="s">
        <v>73</v>
      </c>
      <c r="C73" s="14" t="s">
        <v>67</v>
      </c>
      <c r="D73" s="449">
        <v>105.6686</v>
      </c>
      <c r="E73" s="398">
        <v>63</v>
      </c>
      <c r="F73" s="458">
        <v>238</v>
      </c>
      <c r="G73" s="17">
        <v>1912</v>
      </c>
      <c r="H73" s="15">
        <v>1829</v>
      </c>
      <c r="I73" s="15">
        <v>515</v>
      </c>
      <c r="J73" s="16">
        <f t="shared" si="6"/>
        <v>95.658995815899587</v>
      </c>
      <c r="K73" s="15">
        <f t="shared" si="7"/>
        <v>102.77474029524329</v>
      </c>
      <c r="L73" s="530">
        <v>4</v>
      </c>
      <c r="M73" s="15">
        <f t="shared" si="8"/>
        <v>478</v>
      </c>
      <c r="N73" s="15">
        <f t="shared" si="9"/>
        <v>457.25</v>
      </c>
      <c r="O73" s="15">
        <f t="shared" si="10"/>
        <v>128.75</v>
      </c>
      <c r="P73" s="449">
        <v>2545</v>
      </c>
      <c r="Q73" s="392">
        <v>605</v>
      </c>
    </row>
    <row r="74" spans="1:17" x14ac:dyDescent="0.25">
      <c r="A74" s="13">
        <v>69</v>
      </c>
      <c r="B74" s="14" t="s">
        <v>74</v>
      </c>
      <c r="C74" s="14" t="s">
        <v>67</v>
      </c>
      <c r="D74" s="449">
        <v>109.42489999999999</v>
      </c>
      <c r="E74" s="398">
        <v>79</v>
      </c>
      <c r="F74" s="458">
        <v>217</v>
      </c>
      <c r="G74" s="17">
        <v>1467</v>
      </c>
      <c r="H74" s="15">
        <v>1429</v>
      </c>
      <c r="I74" s="15">
        <v>417</v>
      </c>
      <c r="J74" s="16">
        <f t="shared" si="6"/>
        <v>97.409679618268569</v>
      </c>
      <c r="K74" s="15">
        <f t="shared" si="7"/>
        <v>106.51154653603919</v>
      </c>
      <c r="L74" s="530">
        <v>3.8</v>
      </c>
      <c r="M74" s="15">
        <f t="shared" si="8"/>
        <v>386.0526315789474</v>
      </c>
      <c r="N74" s="15">
        <f t="shared" si="9"/>
        <v>376.0526315789474</v>
      </c>
      <c r="O74" s="15">
        <f t="shared" si="10"/>
        <v>109.73684210526316</v>
      </c>
      <c r="P74" s="449">
        <v>4152</v>
      </c>
      <c r="Q74" s="392">
        <v>604</v>
      </c>
    </row>
    <row r="75" spans="1:17" x14ac:dyDescent="0.25">
      <c r="A75" s="13">
        <v>70</v>
      </c>
      <c r="B75" s="14" t="s">
        <v>75</v>
      </c>
      <c r="C75" s="14" t="s">
        <v>67</v>
      </c>
      <c r="D75" s="449">
        <v>146.41370000000001</v>
      </c>
      <c r="E75" s="398">
        <v>91</v>
      </c>
      <c r="F75" s="458">
        <v>282</v>
      </c>
      <c r="G75" s="17">
        <v>1058</v>
      </c>
      <c r="H75" s="15">
        <v>1108</v>
      </c>
      <c r="I75" s="15">
        <v>322</v>
      </c>
      <c r="J75" s="16">
        <f t="shared" si="6"/>
        <v>104.72589792060492</v>
      </c>
      <c r="K75" s="15">
        <f t="shared" si="7"/>
        <v>106.07400722021661</v>
      </c>
      <c r="L75" s="530">
        <v>3.5</v>
      </c>
      <c r="M75" s="15">
        <f t="shared" si="8"/>
        <v>302.28571428571428</v>
      </c>
      <c r="N75" s="15">
        <f t="shared" si="9"/>
        <v>316.57142857142856</v>
      </c>
      <c r="O75" s="15">
        <f t="shared" si="10"/>
        <v>92</v>
      </c>
      <c r="P75" s="449">
        <v>2440</v>
      </c>
      <c r="Q75" s="392">
        <v>333</v>
      </c>
    </row>
    <row r="76" spans="1:17" x14ac:dyDescent="0.25">
      <c r="A76" s="13">
        <v>71</v>
      </c>
      <c r="B76" s="14" t="s">
        <v>76</v>
      </c>
      <c r="C76" s="14" t="s">
        <v>67</v>
      </c>
      <c r="D76" s="449">
        <v>139.95740000000001</v>
      </c>
      <c r="E76" s="398">
        <v>72</v>
      </c>
      <c r="F76" s="458">
        <v>300</v>
      </c>
      <c r="G76" s="17">
        <v>1345</v>
      </c>
      <c r="H76" s="15">
        <v>1361</v>
      </c>
      <c r="I76" s="15">
        <v>366</v>
      </c>
      <c r="J76" s="16">
        <f t="shared" si="6"/>
        <v>101.18959107806691</v>
      </c>
      <c r="K76" s="15">
        <f t="shared" si="7"/>
        <v>98.155767817781054</v>
      </c>
      <c r="L76" s="530">
        <v>2.5</v>
      </c>
      <c r="M76" s="15">
        <f t="shared" si="8"/>
        <v>538</v>
      </c>
      <c r="N76" s="15">
        <f t="shared" si="9"/>
        <v>544.4</v>
      </c>
      <c r="O76" s="15">
        <f t="shared" si="10"/>
        <v>146.4</v>
      </c>
      <c r="P76" s="449">
        <v>2823</v>
      </c>
      <c r="Q76" s="392">
        <v>577</v>
      </c>
    </row>
    <row r="77" spans="1:17" x14ac:dyDescent="0.25">
      <c r="A77" s="13">
        <v>72</v>
      </c>
      <c r="B77" s="14" t="s">
        <v>77</v>
      </c>
      <c r="C77" s="14" t="s">
        <v>67</v>
      </c>
      <c r="D77" s="449">
        <v>192.10849999999999</v>
      </c>
      <c r="E77" s="398">
        <v>129</v>
      </c>
      <c r="F77" s="458">
        <v>408</v>
      </c>
      <c r="G77" s="17">
        <v>969</v>
      </c>
      <c r="H77" s="15">
        <v>965</v>
      </c>
      <c r="I77" s="15">
        <v>428</v>
      </c>
      <c r="J77" s="16">
        <f t="shared" si="6"/>
        <v>99.587203302373581</v>
      </c>
      <c r="K77" s="15">
        <f t="shared" si="7"/>
        <v>161.88601036269429</v>
      </c>
      <c r="L77" s="530">
        <v>3</v>
      </c>
      <c r="M77" s="15">
        <f t="shared" si="8"/>
        <v>323</v>
      </c>
      <c r="N77" s="15">
        <f t="shared" si="9"/>
        <v>321.66666666666669</v>
      </c>
      <c r="O77" s="15">
        <f t="shared" si="10"/>
        <v>142.66666666666666</v>
      </c>
      <c r="P77" s="449">
        <v>3675</v>
      </c>
      <c r="Q77" s="392">
        <v>306</v>
      </c>
    </row>
    <row r="78" spans="1:17" x14ac:dyDescent="0.25">
      <c r="A78" s="13">
        <v>73</v>
      </c>
      <c r="B78" s="14" t="s">
        <v>78</v>
      </c>
      <c r="C78" s="14" t="s">
        <v>67</v>
      </c>
      <c r="D78" s="449">
        <v>116.758</v>
      </c>
      <c r="E78" s="398">
        <v>69</v>
      </c>
      <c r="F78" s="458">
        <v>268</v>
      </c>
      <c r="G78" s="17">
        <v>2037</v>
      </c>
      <c r="H78" s="15">
        <v>2033</v>
      </c>
      <c r="I78" s="15">
        <v>495</v>
      </c>
      <c r="J78" s="16">
        <f t="shared" si="6"/>
        <v>99.803632793323516</v>
      </c>
      <c r="K78" s="15">
        <f t="shared" si="7"/>
        <v>88.871126414166255</v>
      </c>
      <c r="L78" s="530">
        <v>4.5999999999999996</v>
      </c>
      <c r="M78" s="15">
        <f t="shared" si="8"/>
        <v>442.82608695652175</v>
      </c>
      <c r="N78" s="15">
        <f t="shared" si="9"/>
        <v>441.95652173913049</v>
      </c>
      <c r="O78" s="15">
        <f t="shared" si="10"/>
        <v>107.60869565217392</v>
      </c>
      <c r="P78" s="449">
        <v>4649</v>
      </c>
      <c r="Q78" s="392">
        <v>521</v>
      </c>
    </row>
    <row r="79" spans="1:17" x14ac:dyDescent="0.25">
      <c r="A79" s="13">
        <v>74</v>
      </c>
      <c r="B79" s="14" t="s">
        <v>79</v>
      </c>
      <c r="C79" s="14" t="s">
        <v>67</v>
      </c>
      <c r="D79" s="449">
        <v>191.48159999999999</v>
      </c>
      <c r="E79" s="398">
        <v>155</v>
      </c>
      <c r="F79" s="458">
        <v>358</v>
      </c>
      <c r="G79" s="17">
        <v>1999</v>
      </c>
      <c r="H79" s="15">
        <v>1788</v>
      </c>
      <c r="I79" s="15">
        <v>1070</v>
      </c>
      <c r="J79" s="16">
        <f t="shared" si="6"/>
        <v>89.444722361180595</v>
      </c>
      <c r="K79" s="15">
        <f t="shared" si="7"/>
        <v>218.42841163310965</v>
      </c>
      <c r="L79" s="530">
        <v>4</v>
      </c>
      <c r="M79" s="15">
        <f t="shared" si="8"/>
        <v>499.75</v>
      </c>
      <c r="N79" s="15">
        <f t="shared" si="9"/>
        <v>447</v>
      </c>
      <c r="O79" s="15">
        <f t="shared" si="10"/>
        <v>267.5</v>
      </c>
      <c r="P79" s="449">
        <v>3094</v>
      </c>
      <c r="Q79" s="392">
        <v>749</v>
      </c>
    </row>
    <row r="80" spans="1:17" x14ac:dyDescent="0.25">
      <c r="A80" s="13">
        <v>75</v>
      </c>
      <c r="B80" s="14" t="s">
        <v>80</v>
      </c>
      <c r="C80" s="14" t="s">
        <v>67</v>
      </c>
      <c r="D80" s="449">
        <v>157.9051</v>
      </c>
      <c r="E80" s="398">
        <v>109</v>
      </c>
      <c r="F80" s="458">
        <v>329</v>
      </c>
      <c r="G80" s="17">
        <v>1259</v>
      </c>
      <c r="H80" s="15">
        <v>1423</v>
      </c>
      <c r="I80" s="15">
        <v>428</v>
      </c>
      <c r="J80" s="16">
        <f t="shared" si="6"/>
        <v>113.02621127879269</v>
      </c>
      <c r="K80" s="15">
        <f t="shared" si="7"/>
        <v>109.78215038650738</v>
      </c>
      <c r="L80" s="530">
        <v>3</v>
      </c>
      <c r="M80" s="15">
        <f t="shared" si="8"/>
        <v>419.66666666666669</v>
      </c>
      <c r="N80" s="15">
        <f t="shared" si="9"/>
        <v>474.33333333333331</v>
      </c>
      <c r="O80" s="15">
        <f t="shared" si="10"/>
        <v>142.66666666666666</v>
      </c>
      <c r="P80" s="449">
        <v>4018</v>
      </c>
      <c r="Q80" s="392">
        <v>539</v>
      </c>
    </row>
    <row r="81" spans="1:17" x14ac:dyDescent="0.25">
      <c r="A81" s="13">
        <v>76</v>
      </c>
      <c r="B81" s="14" t="s">
        <v>81</v>
      </c>
      <c r="C81" s="14" t="s">
        <v>82</v>
      </c>
      <c r="D81" s="449">
        <v>126.5243</v>
      </c>
      <c r="E81" s="398">
        <v>103</v>
      </c>
      <c r="F81" s="458">
        <v>222</v>
      </c>
      <c r="G81" s="17">
        <v>1764</v>
      </c>
      <c r="H81" s="15">
        <v>1726</v>
      </c>
      <c r="I81" s="15">
        <v>555</v>
      </c>
      <c r="J81" s="16">
        <f t="shared" si="6"/>
        <v>97.845804988662138</v>
      </c>
      <c r="K81" s="15">
        <f t="shared" si="7"/>
        <v>117.3667439165701</v>
      </c>
      <c r="L81" s="530">
        <v>5.5</v>
      </c>
      <c r="M81" s="15">
        <f t="shared" si="8"/>
        <v>320.72727272727275</v>
      </c>
      <c r="N81" s="15">
        <f t="shared" si="9"/>
        <v>313.81818181818181</v>
      </c>
      <c r="O81" s="15">
        <f t="shared" si="10"/>
        <v>100.90909090909091</v>
      </c>
      <c r="P81" s="449">
        <v>5945</v>
      </c>
      <c r="Q81" s="392">
        <v>565</v>
      </c>
    </row>
    <row r="82" spans="1:17" x14ac:dyDescent="0.25">
      <c r="A82" s="13">
        <v>77</v>
      </c>
      <c r="B82" s="14" t="s">
        <v>83</v>
      </c>
      <c r="C82" s="14" t="s">
        <v>82</v>
      </c>
      <c r="D82" s="449">
        <v>145.7876</v>
      </c>
      <c r="E82" s="398">
        <v>96</v>
      </c>
      <c r="F82" s="458">
        <v>305</v>
      </c>
      <c r="G82" s="17">
        <v>2829</v>
      </c>
      <c r="H82" s="15">
        <v>2764</v>
      </c>
      <c r="I82" s="15">
        <v>1192</v>
      </c>
      <c r="J82" s="16">
        <f t="shared" si="6"/>
        <v>97.702368328031113</v>
      </c>
      <c r="K82" s="15">
        <f t="shared" si="7"/>
        <v>157.4095513748191</v>
      </c>
      <c r="L82" s="530">
        <v>8.4</v>
      </c>
      <c r="M82" s="15">
        <f t="shared" si="8"/>
        <v>336.78571428571428</v>
      </c>
      <c r="N82" s="15">
        <f t="shared" si="9"/>
        <v>329.04761904761904</v>
      </c>
      <c r="O82" s="15">
        <f t="shared" si="10"/>
        <v>141.9047619047619</v>
      </c>
      <c r="P82" s="449">
        <v>6340</v>
      </c>
      <c r="Q82" s="392">
        <v>1109</v>
      </c>
    </row>
    <row r="83" spans="1:17" x14ac:dyDescent="0.25">
      <c r="A83" s="13">
        <v>78</v>
      </c>
      <c r="B83" s="14" t="s">
        <v>84</v>
      </c>
      <c r="C83" s="14" t="s">
        <v>82</v>
      </c>
      <c r="D83" s="449">
        <v>157.2379</v>
      </c>
      <c r="E83" s="398">
        <v>82</v>
      </c>
      <c r="F83" s="458">
        <v>348</v>
      </c>
      <c r="G83" s="17">
        <v>698</v>
      </c>
      <c r="H83" s="15">
        <v>661</v>
      </c>
      <c r="I83" s="15">
        <v>207</v>
      </c>
      <c r="J83" s="16">
        <f t="shared" si="6"/>
        <v>94.699140401146138</v>
      </c>
      <c r="K83" s="15">
        <f t="shared" si="7"/>
        <v>114.30408472012103</v>
      </c>
      <c r="L83" s="530">
        <v>1.9</v>
      </c>
      <c r="M83" s="15">
        <f t="shared" si="8"/>
        <v>367.36842105263162</v>
      </c>
      <c r="N83" s="15">
        <f t="shared" si="9"/>
        <v>347.89473684210526</v>
      </c>
      <c r="O83" s="15">
        <f t="shared" si="10"/>
        <v>108.94736842105263</v>
      </c>
      <c r="P83" s="449">
        <v>1724</v>
      </c>
      <c r="Q83" s="392">
        <v>203</v>
      </c>
    </row>
    <row r="84" spans="1:17" x14ac:dyDescent="0.25">
      <c r="A84" s="13">
        <v>79</v>
      </c>
      <c r="B84" s="14" t="s">
        <v>85</v>
      </c>
      <c r="C84" s="14" t="s">
        <v>82</v>
      </c>
      <c r="D84" s="449">
        <v>129.57830000000001</v>
      </c>
      <c r="E84" s="398">
        <v>99</v>
      </c>
      <c r="F84" s="458">
        <v>240</v>
      </c>
      <c r="G84" s="17">
        <v>4564</v>
      </c>
      <c r="H84" s="15">
        <v>4578</v>
      </c>
      <c r="I84" s="15">
        <v>1423</v>
      </c>
      <c r="J84" s="16">
        <f t="shared" si="6"/>
        <v>100.30674846625767</v>
      </c>
      <c r="K84" s="15">
        <f t="shared" si="7"/>
        <v>113.45456531236347</v>
      </c>
      <c r="L84" s="530">
        <v>11</v>
      </c>
      <c r="M84" s="15">
        <f t="shared" si="8"/>
        <v>414.90909090909093</v>
      </c>
      <c r="N84" s="15">
        <f t="shared" si="9"/>
        <v>416.18181818181819</v>
      </c>
      <c r="O84" s="15">
        <f t="shared" si="10"/>
        <v>129.36363636363637</v>
      </c>
      <c r="P84" s="449">
        <v>9447</v>
      </c>
      <c r="Q84" s="392">
        <v>1369</v>
      </c>
    </row>
    <row r="85" spans="1:17" x14ac:dyDescent="0.25">
      <c r="A85" s="13">
        <v>80</v>
      </c>
      <c r="B85" s="14" t="s">
        <v>86</v>
      </c>
      <c r="C85" s="14" t="s">
        <v>82</v>
      </c>
      <c r="D85" s="449">
        <v>98.419899999999998</v>
      </c>
      <c r="E85" s="398">
        <v>63</v>
      </c>
      <c r="F85" s="458">
        <v>176</v>
      </c>
      <c r="G85" s="17">
        <v>1981</v>
      </c>
      <c r="H85" s="15">
        <v>1896</v>
      </c>
      <c r="I85" s="15">
        <v>521</v>
      </c>
      <c r="J85" s="16">
        <f t="shared" si="6"/>
        <v>95.709237758707715</v>
      </c>
      <c r="K85" s="15">
        <f t="shared" si="7"/>
        <v>100.29799578059072</v>
      </c>
      <c r="L85" s="530">
        <v>5</v>
      </c>
      <c r="M85" s="15">
        <f t="shared" si="8"/>
        <v>396.2</v>
      </c>
      <c r="N85" s="15">
        <f t="shared" si="9"/>
        <v>379.2</v>
      </c>
      <c r="O85" s="15">
        <f t="shared" si="10"/>
        <v>104.2</v>
      </c>
      <c r="P85" s="449">
        <v>6162</v>
      </c>
      <c r="Q85" s="392">
        <v>704</v>
      </c>
    </row>
    <row r="86" spans="1:17" x14ac:dyDescent="0.25">
      <c r="A86" s="13">
        <v>81</v>
      </c>
      <c r="B86" s="14" t="s">
        <v>87</v>
      </c>
      <c r="C86" s="14" t="s">
        <v>82</v>
      </c>
      <c r="D86" s="449">
        <v>98.376130000000003</v>
      </c>
      <c r="E86" s="398">
        <v>61</v>
      </c>
      <c r="F86" s="458">
        <v>202</v>
      </c>
      <c r="G86" s="17">
        <v>3027</v>
      </c>
      <c r="H86" s="15">
        <v>3007</v>
      </c>
      <c r="I86" s="15">
        <v>679</v>
      </c>
      <c r="J86" s="16">
        <f t="shared" si="6"/>
        <v>99.339279814998349</v>
      </c>
      <c r="K86" s="15">
        <f t="shared" si="7"/>
        <v>82.41935483870968</v>
      </c>
      <c r="L86" s="530">
        <v>6.85</v>
      </c>
      <c r="M86" s="15">
        <f t="shared" si="8"/>
        <v>441.89781021897812</v>
      </c>
      <c r="N86" s="15">
        <f t="shared" si="9"/>
        <v>438.97810218978105</v>
      </c>
      <c r="O86" s="15">
        <f t="shared" si="10"/>
        <v>99.12408759124088</v>
      </c>
      <c r="P86" s="449">
        <v>6257</v>
      </c>
      <c r="Q86" s="392">
        <v>1085</v>
      </c>
    </row>
    <row r="87" spans="1:17" x14ac:dyDescent="0.25">
      <c r="A87" s="13">
        <v>82</v>
      </c>
      <c r="B87" s="14" t="s">
        <v>88</v>
      </c>
      <c r="C87" s="14" t="s">
        <v>82</v>
      </c>
      <c r="D87" s="449">
        <v>142.53540000000001</v>
      </c>
      <c r="E87" s="398">
        <v>121</v>
      </c>
      <c r="F87" s="458">
        <v>252</v>
      </c>
      <c r="G87" s="17">
        <v>2404</v>
      </c>
      <c r="H87" s="15">
        <v>2179</v>
      </c>
      <c r="I87" s="15">
        <v>829</v>
      </c>
      <c r="J87" s="16">
        <f t="shared" si="6"/>
        <v>90.640599001663887</v>
      </c>
      <c r="K87" s="15">
        <f t="shared" si="7"/>
        <v>138.86415787058286</v>
      </c>
      <c r="L87" s="530">
        <v>7</v>
      </c>
      <c r="M87" s="15">
        <f t="shared" si="8"/>
        <v>343.42857142857144</v>
      </c>
      <c r="N87" s="15">
        <f t="shared" si="9"/>
        <v>311.28571428571428</v>
      </c>
      <c r="O87" s="15">
        <f t="shared" si="10"/>
        <v>118.42857142857143</v>
      </c>
      <c r="P87" s="449">
        <v>4087</v>
      </c>
      <c r="Q87" s="392">
        <v>1016</v>
      </c>
    </row>
    <row r="88" spans="1:17" x14ac:dyDescent="0.25">
      <c r="A88" s="13">
        <v>83</v>
      </c>
      <c r="B88" s="14" t="s">
        <v>89</v>
      </c>
      <c r="C88" s="14" t="s">
        <v>82</v>
      </c>
      <c r="D88" s="449">
        <v>101.72369999999999</v>
      </c>
      <c r="E88" s="398">
        <v>69</v>
      </c>
      <c r="F88" s="458">
        <v>204</v>
      </c>
      <c r="G88" s="17">
        <v>5173</v>
      </c>
      <c r="H88" s="15">
        <v>4995</v>
      </c>
      <c r="I88" s="15">
        <v>1351</v>
      </c>
      <c r="J88" s="16">
        <f t="shared" si="6"/>
        <v>96.559056640247448</v>
      </c>
      <c r="K88" s="15">
        <f t="shared" si="7"/>
        <v>98.721721721721721</v>
      </c>
      <c r="L88" s="530">
        <v>13</v>
      </c>
      <c r="M88" s="15">
        <f t="shared" si="8"/>
        <v>397.92307692307691</v>
      </c>
      <c r="N88" s="15">
        <f t="shared" si="9"/>
        <v>384.23076923076923</v>
      </c>
      <c r="O88" s="15">
        <f t="shared" si="10"/>
        <v>103.92307692307692</v>
      </c>
      <c r="P88" s="449">
        <v>17046</v>
      </c>
      <c r="Q88" s="392">
        <v>1490</v>
      </c>
    </row>
    <row r="89" spans="1:17" x14ac:dyDescent="0.25">
      <c r="A89" s="13">
        <v>84</v>
      </c>
      <c r="B89" s="14" t="s">
        <v>90</v>
      </c>
      <c r="C89" s="14" t="s">
        <v>82</v>
      </c>
      <c r="D89" s="449">
        <v>140.7038</v>
      </c>
      <c r="E89" s="398">
        <v>84</v>
      </c>
      <c r="F89" s="458">
        <v>320</v>
      </c>
      <c r="G89" s="17">
        <v>1657</v>
      </c>
      <c r="H89" s="15">
        <v>1586</v>
      </c>
      <c r="I89" s="15">
        <v>558</v>
      </c>
      <c r="J89" s="16">
        <f t="shared" si="6"/>
        <v>95.715147857573925</v>
      </c>
      <c r="K89" s="15">
        <f t="shared" si="7"/>
        <v>128.41740226986127</v>
      </c>
      <c r="L89" s="530">
        <v>6</v>
      </c>
      <c r="M89" s="15">
        <f t="shared" si="8"/>
        <v>276.16666666666669</v>
      </c>
      <c r="N89" s="15">
        <f t="shared" si="9"/>
        <v>264.33333333333331</v>
      </c>
      <c r="O89" s="15">
        <f t="shared" si="10"/>
        <v>93</v>
      </c>
      <c r="P89" s="449">
        <v>2634</v>
      </c>
      <c r="Q89" s="392">
        <v>756</v>
      </c>
    </row>
    <row r="90" spans="1:17" x14ac:dyDescent="0.25">
      <c r="A90" s="13">
        <v>85</v>
      </c>
      <c r="B90" s="14" t="s">
        <v>91</v>
      </c>
      <c r="C90" s="14" t="s">
        <v>82</v>
      </c>
      <c r="D90" s="449">
        <v>151.12729999999999</v>
      </c>
      <c r="E90" s="398">
        <v>119</v>
      </c>
      <c r="F90" s="458">
        <v>302</v>
      </c>
      <c r="G90" s="17">
        <v>1693</v>
      </c>
      <c r="H90" s="15">
        <v>1614</v>
      </c>
      <c r="I90" s="15">
        <v>625</v>
      </c>
      <c r="J90" s="16">
        <f t="shared" si="6"/>
        <v>95.333727111636151</v>
      </c>
      <c r="K90" s="15">
        <f t="shared" si="7"/>
        <v>141.34138785625774</v>
      </c>
      <c r="L90" s="530">
        <v>4</v>
      </c>
      <c r="M90" s="15">
        <f t="shared" si="8"/>
        <v>423.25</v>
      </c>
      <c r="N90" s="15">
        <f t="shared" si="9"/>
        <v>403.5</v>
      </c>
      <c r="O90" s="15">
        <f t="shared" si="10"/>
        <v>156.25</v>
      </c>
      <c r="P90" s="449">
        <v>4140</v>
      </c>
      <c r="Q90" s="392">
        <v>707</v>
      </c>
    </row>
    <row r="91" spans="1:17" ht="16.5" thickBot="1" x14ac:dyDescent="0.3">
      <c r="A91" s="18">
        <v>86</v>
      </c>
      <c r="B91" s="19" t="s">
        <v>92</v>
      </c>
      <c r="C91" s="19" t="s">
        <v>82</v>
      </c>
      <c r="D91" s="451">
        <v>113.17570000000001</v>
      </c>
      <c r="E91" s="399">
        <v>62</v>
      </c>
      <c r="F91" s="460">
        <v>231</v>
      </c>
      <c r="G91" s="22">
        <v>1550</v>
      </c>
      <c r="H91" s="20">
        <v>1560</v>
      </c>
      <c r="I91" s="20">
        <v>384</v>
      </c>
      <c r="J91" s="21">
        <f t="shared" si="6"/>
        <v>100.64516129032258</v>
      </c>
      <c r="K91" s="20">
        <f t="shared" si="7"/>
        <v>89.846153846153854</v>
      </c>
      <c r="L91" s="531">
        <v>5.25</v>
      </c>
      <c r="M91" s="20">
        <f t="shared" si="8"/>
        <v>295.23809523809524</v>
      </c>
      <c r="N91" s="20">
        <f t="shared" si="9"/>
        <v>297.14285714285717</v>
      </c>
      <c r="O91" s="20">
        <f t="shared" si="10"/>
        <v>73.142857142857139</v>
      </c>
      <c r="P91" s="451">
        <v>3493</v>
      </c>
      <c r="Q91" s="389">
        <v>471</v>
      </c>
    </row>
    <row r="92" spans="1:17" ht="17.25" thickTop="1" thickBot="1" x14ac:dyDescent="0.3">
      <c r="A92" s="35" t="s">
        <v>113</v>
      </c>
      <c r="B92" s="36" t="s">
        <v>132</v>
      </c>
      <c r="C92" s="39" t="s">
        <v>113</v>
      </c>
      <c r="D92" s="453">
        <v>139</v>
      </c>
      <c r="E92" s="454">
        <v>79</v>
      </c>
      <c r="F92" s="455">
        <v>305</v>
      </c>
      <c r="G92" s="37">
        <f>AVERAGE(G6:G91)</f>
        <v>1734.3139534883721</v>
      </c>
      <c r="H92" s="37">
        <f t="shared" ref="H92:I92" si="11">AVERAGE(H6:H91)</f>
        <v>1716.2441860465117</v>
      </c>
      <c r="I92" s="37">
        <f t="shared" si="11"/>
        <v>499.87209302325579</v>
      </c>
      <c r="J92" s="33">
        <v>98.2</v>
      </c>
      <c r="K92" s="37">
        <v>111</v>
      </c>
      <c r="L92" s="115">
        <f>AVERAGE(L6:L91)</f>
        <v>4.262441860465116</v>
      </c>
      <c r="M92" s="544">
        <f t="shared" ref="M92" si="12">G92/$L92</f>
        <v>406.88272362713809</v>
      </c>
      <c r="N92" s="544">
        <f t="shared" ref="N92" si="13">H92/$L92</f>
        <v>402.64342417546447</v>
      </c>
      <c r="O92" s="544">
        <f t="shared" ref="O92" si="14">I92/$L92</f>
        <v>117.27364487001118</v>
      </c>
      <c r="P92" s="509">
        <f>AVERAGE(P6:P91)</f>
        <v>4034.6395348837209</v>
      </c>
      <c r="Q92" s="388">
        <f>AVERAGE(Q6:Q91)</f>
        <v>494.03488372093022</v>
      </c>
    </row>
    <row r="93" spans="1:17" ht="16.5" thickTop="1" x14ac:dyDescent="0.25"/>
    <row r="94" spans="1:17" ht="51.75" customHeight="1" x14ac:dyDescent="0.25">
      <c r="A94" s="660" t="s">
        <v>298</v>
      </c>
      <c r="B94" s="660"/>
      <c r="C94" s="660"/>
    </row>
    <row r="96" spans="1:1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</sheetData>
  <sheetProtection algorithmName="SHA-512" hashValue="TwehtmfHUMc2JXy9jG61/HSn0mPWKb8W8LCiJ3JktunHB/PzHPaOP77DtCxRZVClRsjSxsKqXdz2Hr583F8WYg==" saltValue="FbL59My9nPe/Ju+Px03nCw==" spinCount="100000" sheet="1" objects="1" scenarios="1"/>
  <autoFilter ref="A5:K92"/>
  <mergeCells count="5">
    <mergeCell ref="D4:F4"/>
    <mergeCell ref="P4:Q4"/>
    <mergeCell ref="A94:C94"/>
    <mergeCell ref="G4:K4"/>
    <mergeCell ref="M4:O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5" tint="0.39997558519241921"/>
  </sheetPr>
  <dimension ref="A1:O23"/>
  <sheetViews>
    <sheetView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.75" x14ac:dyDescent="0.25"/>
  <cols>
    <col min="1" max="1" width="15" bestFit="1" customWidth="1"/>
    <col min="2" max="4" width="12.625" style="405" customWidth="1"/>
    <col min="5" max="13" width="12.625" customWidth="1"/>
    <col min="14" max="15" width="11.625" style="405" customWidth="1"/>
  </cols>
  <sheetData>
    <row r="1" spans="1:15" x14ac:dyDescent="0.25">
      <c r="A1" s="3" t="s">
        <v>128</v>
      </c>
    </row>
    <row r="3" spans="1:15" x14ac:dyDescent="0.25">
      <c r="A3" s="3" t="s">
        <v>266</v>
      </c>
    </row>
    <row r="4" spans="1:15" x14ac:dyDescent="0.25">
      <c r="A4" s="3" t="s">
        <v>289</v>
      </c>
    </row>
    <row r="5" spans="1:15" ht="16.5" thickBot="1" x14ac:dyDescent="0.3"/>
    <row r="6" spans="1:15" ht="16.5" customHeight="1" thickTop="1" x14ac:dyDescent="0.25">
      <c r="A6" s="34"/>
      <c r="B6" s="654" t="s">
        <v>1</v>
      </c>
      <c r="C6" s="655"/>
      <c r="D6" s="656"/>
      <c r="E6" s="665" t="s">
        <v>109</v>
      </c>
      <c r="F6" s="664"/>
      <c r="G6" s="664"/>
      <c r="H6" s="664"/>
      <c r="I6" s="666"/>
      <c r="J6" s="48"/>
      <c r="K6" s="665" t="s">
        <v>110</v>
      </c>
      <c r="L6" s="664"/>
      <c r="M6" s="666"/>
      <c r="N6" s="669" t="s">
        <v>130</v>
      </c>
      <c r="O6" s="668"/>
    </row>
    <row r="7" spans="1:15" ht="33" customHeight="1" thickBot="1" x14ac:dyDescent="0.3">
      <c r="A7" s="5" t="s">
        <v>95</v>
      </c>
      <c r="B7" s="444" t="s">
        <v>96</v>
      </c>
      <c r="C7" s="445" t="s">
        <v>97</v>
      </c>
      <c r="D7" s="446" t="s">
        <v>98</v>
      </c>
      <c r="E7" s="47" t="s">
        <v>124</v>
      </c>
      <c r="F7" s="6" t="s">
        <v>125</v>
      </c>
      <c r="G7" s="6" t="s">
        <v>126</v>
      </c>
      <c r="H7" s="6" t="s">
        <v>112</v>
      </c>
      <c r="I7" s="41" t="s">
        <v>177</v>
      </c>
      <c r="J7" s="393" t="s">
        <v>278</v>
      </c>
      <c r="K7" s="47" t="s">
        <v>101</v>
      </c>
      <c r="L7" s="6" t="s">
        <v>102</v>
      </c>
      <c r="M7" s="41" t="s">
        <v>103</v>
      </c>
      <c r="N7" s="69" t="s">
        <v>131</v>
      </c>
      <c r="O7" s="69" t="s">
        <v>129</v>
      </c>
    </row>
    <row r="8" spans="1:15" ht="16.5" thickTop="1" x14ac:dyDescent="0.25">
      <c r="A8" s="44" t="s">
        <v>3</v>
      </c>
      <c r="B8" s="461">
        <v>158</v>
      </c>
      <c r="C8" s="462">
        <v>83</v>
      </c>
      <c r="D8" s="463">
        <v>353</v>
      </c>
      <c r="E8" s="54">
        <v>16005</v>
      </c>
      <c r="F8" s="55">
        <v>15825</v>
      </c>
      <c r="G8" s="55">
        <v>5397</v>
      </c>
      <c r="H8" s="50">
        <f>F8/E8*100</f>
        <v>98.87535145267104</v>
      </c>
      <c r="I8" s="60">
        <f>G8/F8*365</f>
        <v>124.48056872037915</v>
      </c>
      <c r="J8" s="66">
        <f>AVERAGEIF(Přehled_opatro_2019!$C$6:$C$91,A8,Přehled_opatro_2019!$L$6:$L$91)</f>
        <v>3.84</v>
      </c>
      <c r="K8" s="541">
        <f>E8/SUMIF(Přehled_opatro_2019!$C$6:$C$91,$A8,Přehled_opatro_2019!$L$6:$L$91)</f>
        <v>416.796875</v>
      </c>
      <c r="L8" s="63">
        <f>F8/SUMIF(Přehled_opatro_2019!$C$6:$C$91,$A8,Přehled_opatro_2019!$L$6:$L$91)</f>
        <v>412.109375</v>
      </c>
      <c r="M8" s="60">
        <f>G8/SUMIF(Přehled_opatro_2019!$C$6:$C$91,$A8,Přehled_opatro_2019!$L$6:$L$91)</f>
        <v>140.546875</v>
      </c>
      <c r="N8" s="400">
        <v>32697</v>
      </c>
      <c r="O8" s="400">
        <v>2877</v>
      </c>
    </row>
    <row r="9" spans="1:15" x14ac:dyDescent="0.25">
      <c r="A9" s="45" t="s">
        <v>14</v>
      </c>
      <c r="B9" s="464">
        <v>97</v>
      </c>
      <c r="C9" s="465">
        <v>63</v>
      </c>
      <c r="D9" s="466">
        <v>212</v>
      </c>
      <c r="E9" s="56">
        <v>21090</v>
      </c>
      <c r="F9" s="57">
        <v>21121</v>
      </c>
      <c r="G9" s="57">
        <v>4891</v>
      </c>
      <c r="H9" s="51">
        <f t="shared" ref="H9:H15" si="0">F9/E9*100</f>
        <v>100.14698909435751</v>
      </c>
      <c r="I9" s="61">
        <f t="shared" ref="I9:I15" si="1">G9/F9*365</f>
        <v>84.523223332228582</v>
      </c>
      <c r="J9" s="67">
        <f>AVERAGEIF(Přehled_opatro_2019!$C$6:$C$91,A9,Přehled_opatro_2019!$L$6:$L$91)</f>
        <v>4.1725000000000003</v>
      </c>
      <c r="K9" s="542">
        <f>E9/SUMIF(Přehled_opatro_2019!$C$6:$C$91,$A9,Přehled_opatro_2019!$L$6:$L$91)</f>
        <v>421.21030557219893</v>
      </c>
      <c r="L9" s="64">
        <f>F9/SUMIF(Přehled_opatro_2019!$C$6:$C$91,$A9,Přehled_opatro_2019!$L$6:$L$91)</f>
        <v>421.82943878570001</v>
      </c>
      <c r="M9" s="61">
        <f>G9/SUMIF(Přehled_opatro_2019!$C$6:$C$91,$A9,Přehled_opatro_2019!$L$6:$L$91)</f>
        <v>97.683243459157183</v>
      </c>
      <c r="N9" s="392">
        <v>44416</v>
      </c>
      <c r="O9" s="392">
        <v>5130</v>
      </c>
    </row>
    <row r="10" spans="1:15" x14ac:dyDescent="0.25">
      <c r="A10" s="45" t="s">
        <v>25</v>
      </c>
      <c r="B10" s="464">
        <v>72</v>
      </c>
      <c r="C10" s="465">
        <v>46</v>
      </c>
      <c r="D10" s="466">
        <v>146</v>
      </c>
      <c r="E10" s="56">
        <v>10142</v>
      </c>
      <c r="F10" s="57">
        <v>10099</v>
      </c>
      <c r="G10" s="57">
        <v>1725</v>
      </c>
      <c r="H10" s="51">
        <f t="shared" si="0"/>
        <v>99.576020508775386</v>
      </c>
      <c r="I10" s="61">
        <f t="shared" si="1"/>
        <v>62.345281711060501</v>
      </c>
      <c r="J10" s="67">
        <f>AVERAGEIF(Přehled_opatro_2019!$C$6:$C$91,A10,Přehled_opatro_2019!$L$6:$L$91)</f>
        <v>3.1187499999999999</v>
      </c>
      <c r="K10" s="542">
        <f>E10/SUMIF(Přehled_opatro_2019!$C$6:$C$91,$A10,Přehled_opatro_2019!$L$6:$L$91)</f>
        <v>406.49298597194388</v>
      </c>
      <c r="L10" s="64">
        <f>F10/SUMIF(Přehled_opatro_2019!$C$6:$C$91,$A10,Přehled_opatro_2019!$L$6:$L$91)</f>
        <v>404.7695390781563</v>
      </c>
      <c r="M10" s="61">
        <f>G10/SUMIF(Přehled_opatro_2019!$C$6:$C$91,$A10,Přehled_opatro_2019!$L$6:$L$91)</f>
        <v>69.138276553106209</v>
      </c>
      <c r="N10" s="392">
        <v>23173</v>
      </c>
      <c r="O10" s="392">
        <v>2662</v>
      </c>
    </row>
    <row r="11" spans="1:15" x14ac:dyDescent="0.25">
      <c r="A11" s="45" t="s">
        <v>34</v>
      </c>
      <c r="B11" s="464">
        <v>106</v>
      </c>
      <c r="C11" s="465">
        <v>69</v>
      </c>
      <c r="D11" s="466">
        <v>225</v>
      </c>
      <c r="E11" s="56">
        <v>14228</v>
      </c>
      <c r="F11" s="57">
        <v>14009</v>
      </c>
      <c r="G11" s="57">
        <v>3495</v>
      </c>
      <c r="H11" s="51">
        <f t="shared" si="0"/>
        <v>98.460781557492268</v>
      </c>
      <c r="I11" s="61">
        <f t="shared" si="1"/>
        <v>91.061103576272387</v>
      </c>
      <c r="J11" s="67">
        <f>AVERAGEIF(Přehled_opatro_2019!$C$6:$C$91,A11,Přehled_opatro_2019!$L$6:$L$91)</f>
        <v>3.37</v>
      </c>
      <c r="K11" s="542">
        <f>E11/SUMIF(Přehled_opatro_2019!$C$6:$C$91,$A11,Přehled_opatro_2019!$L$6:$L$91)</f>
        <v>422.19584569732933</v>
      </c>
      <c r="L11" s="64">
        <f>F11/SUMIF(Přehled_opatro_2019!$C$6:$C$91,$A11,Přehled_opatro_2019!$L$6:$L$91)</f>
        <v>415.69732937685455</v>
      </c>
      <c r="M11" s="61">
        <f>G11/SUMIF(Přehled_opatro_2019!$C$6:$C$91,$A11,Přehled_opatro_2019!$L$6:$L$91)</f>
        <v>103.70919881305637</v>
      </c>
      <c r="N11" s="392">
        <v>33400</v>
      </c>
      <c r="O11" s="392">
        <v>3644</v>
      </c>
    </row>
    <row r="12" spans="1:15" x14ac:dyDescent="0.25">
      <c r="A12" s="45" t="s">
        <v>44</v>
      </c>
      <c r="B12" s="464">
        <v>162</v>
      </c>
      <c r="C12" s="465">
        <v>87</v>
      </c>
      <c r="D12" s="466">
        <v>356</v>
      </c>
      <c r="E12" s="56">
        <v>20240</v>
      </c>
      <c r="F12" s="57">
        <v>20209</v>
      </c>
      <c r="G12" s="57">
        <v>6566</v>
      </c>
      <c r="H12" s="51">
        <f t="shared" si="0"/>
        <v>99.846837944664031</v>
      </c>
      <c r="I12" s="61">
        <f t="shared" si="1"/>
        <v>118.59023207481815</v>
      </c>
      <c r="J12" s="67">
        <f>AVERAGEIF(Přehled_opatro_2019!$C$6:$C$91,A12,Přehled_opatro_2019!$L$6:$L$91)</f>
        <v>5</v>
      </c>
      <c r="K12" s="542">
        <f>E12/SUMIF(Přehled_opatro_2019!$C$6:$C$91,$A12,Přehled_opatro_2019!$L$6:$L$91)</f>
        <v>404.8</v>
      </c>
      <c r="L12" s="64">
        <f>F12/SUMIF(Přehled_opatro_2019!$C$6:$C$91,$A12,Přehled_opatro_2019!$L$6:$L$91)</f>
        <v>404.18</v>
      </c>
      <c r="M12" s="61">
        <f>G12/SUMIF(Přehled_opatro_2019!$C$6:$C$91,$A12,Přehled_opatro_2019!$L$6:$L$91)</f>
        <v>131.32</v>
      </c>
      <c r="N12" s="392">
        <v>50036</v>
      </c>
      <c r="O12" s="392">
        <v>5355</v>
      </c>
    </row>
    <row r="13" spans="1:15" x14ac:dyDescent="0.25">
      <c r="A13" s="45" t="s">
        <v>55</v>
      </c>
      <c r="B13" s="464">
        <v>110</v>
      </c>
      <c r="C13" s="465">
        <v>70</v>
      </c>
      <c r="D13" s="466">
        <v>235</v>
      </c>
      <c r="E13" s="56">
        <v>16949</v>
      </c>
      <c r="F13" s="57">
        <v>16845</v>
      </c>
      <c r="G13" s="57">
        <v>4647</v>
      </c>
      <c r="H13" s="51">
        <f t="shared" si="0"/>
        <v>99.386394477550297</v>
      </c>
      <c r="I13" s="61">
        <f t="shared" si="1"/>
        <v>100.69189670525378</v>
      </c>
      <c r="J13" s="67">
        <f>AVERAGEIF(Přehled_opatro_2019!$C$6:$C$91,A13,Přehled_opatro_2019!$L$6:$L$91)</f>
        <v>3.5136363636363637</v>
      </c>
      <c r="K13" s="542">
        <f>E13/SUMIF(Přehled_opatro_2019!$C$6:$C$91,$A13,Přehled_opatro_2019!$L$6:$L$91)</f>
        <v>438.52522639068565</v>
      </c>
      <c r="L13" s="64">
        <f>F13/SUMIF(Přehled_opatro_2019!$C$6:$C$91,$A13,Přehled_opatro_2019!$L$6:$L$91)</f>
        <v>435.83441138421733</v>
      </c>
      <c r="M13" s="61">
        <f>G13/SUMIF(Přehled_opatro_2019!$C$6:$C$91,$A13,Přehled_opatro_2019!$L$6:$L$91)</f>
        <v>120.23285899094438</v>
      </c>
      <c r="N13" s="392">
        <v>40757</v>
      </c>
      <c r="O13" s="392">
        <v>4871</v>
      </c>
    </row>
    <row r="14" spans="1:15" x14ac:dyDescent="0.25">
      <c r="A14" s="45" t="s">
        <v>67</v>
      </c>
      <c r="B14" s="464">
        <v>150</v>
      </c>
      <c r="C14" s="465">
        <v>96</v>
      </c>
      <c r="D14" s="466">
        <v>310</v>
      </c>
      <c r="E14" s="56">
        <v>23157</v>
      </c>
      <c r="F14" s="57">
        <v>22923</v>
      </c>
      <c r="G14" s="57">
        <v>7944</v>
      </c>
      <c r="H14" s="51">
        <f t="shared" si="0"/>
        <v>98.989506412747758</v>
      </c>
      <c r="I14" s="61">
        <f t="shared" si="1"/>
        <v>126.49129695066092</v>
      </c>
      <c r="J14" s="67">
        <f>AVERAGEIF(Přehled_opatro_2019!$C$6:$C$91,A14,Přehled_opatro_2019!$L$6:$L$91)</f>
        <v>4.0642857142857141</v>
      </c>
      <c r="K14" s="542">
        <f>E14/SUMIF(Přehled_opatro_2019!$C$6:$C$91,$A14,Přehled_opatro_2019!$L$6:$L$91)</f>
        <v>406.97715289982426</v>
      </c>
      <c r="L14" s="64">
        <f>F14/SUMIF(Přehled_opatro_2019!$C$6:$C$91,$A14,Přehled_opatro_2019!$L$6:$L$91)</f>
        <v>402.86467486818981</v>
      </c>
      <c r="M14" s="61">
        <f>G14/SUMIF(Přehled_opatro_2019!$C$6:$C$91,$A14,Přehled_opatro_2019!$L$6:$L$91)</f>
        <v>139.6133567662566</v>
      </c>
      <c r="N14" s="392">
        <v>59865</v>
      </c>
      <c r="O14" s="392">
        <v>7212</v>
      </c>
    </row>
    <row r="15" spans="1:15" ht="16.5" thickBot="1" x14ac:dyDescent="0.3">
      <c r="A15" s="46" t="s">
        <v>82</v>
      </c>
      <c r="B15" s="467">
        <v>123</v>
      </c>
      <c r="C15" s="468">
        <v>85</v>
      </c>
      <c r="D15" s="469">
        <v>248</v>
      </c>
      <c r="E15" s="58">
        <v>27340</v>
      </c>
      <c r="F15" s="59">
        <v>26566</v>
      </c>
      <c r="G15" s="59">
        <v>8324</v>
      </c>
      <c r="H15" s="52">
        <f t="shared" si="0"/>
        <v>97.168983174835404</v>
      </c>
      <c r="I15" s="62">
        <f t="shared" si="1"/>
        <v>114.36648347511857</v>
      </c>
      <c r="J15" s="68">
        <f>AVERAGEIF(Přehled_opatro_2019!$C$6:$C$91,A15,Přehled_opatro_2019!$L$6:$L$91)</f>
        <v>6.7181818181818187</v>
      </c>
      <c r="K15" s="543">
        <f>E15/SUMIF(Přehled_opatro_2019!$C$6:$C$91,$A15,Přehled_opatro_2019!$L$6:$L$91)</f>
        <v>369.95940460081187</v>
      </c>
      <c r="L15" s="65">
        <f>F15/SUMIF(Přehled_opatro_2019!$C$6:$C$91,$A15,Přehled_opatro_2019!$L$6:$L$91)</f>
        <v>359.48579161028414</v>
      </c>
      <c r="M15" s="62">
        <f>G15/SUMIF(Přehled_opatro_2019!$C$6:$C$91,$A15,Přehled_opatro_2019!$L$6:$L$91)</f>
        <v>112.63870094722597</v>
      </c>
      <c r="N15" s="389">
        <v>69631</v>
      </c>
      <c r="O15" s="389">
        <v>9301</v>
      </c>
    </row>
    <row r="16" spans="1:15" ht="16.5" thickTop="1" x14ac:dyDescent="0.25"/>
    <row r="23" spans="5:5" x14ac:dyDescent="0.25">
      <c r="E23" s="53"/>
    </row>
  </sheetData>
  <sheetProtection algorithmName="SHA-512" hashValue="kG4zmhwo5tSL/EgAg4JEGw32ZVaLny4PAQen7+PxLRktXgN8sZrpsVTBLx8IrQZWmuL4lRKW7FcueDTVp8xsPA==" saltValue="GEYREZg74FvsJYbv3C+MHQ==" spinCount="100000" sheet="1" objects="1" scenarios="1"/>
  <mergeCells count="4">
    <mergeCell ref="B6:D6"/>
    <mergeCell ref="E6:I6"/>
    <mergeCell ref="N6:O6"/>
    <mergeCell ref="K6:M6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140"/>
  <sheetViews>
    <sheetView workbookViewId="0"/>
  </sheetViews>
  <sheetFormatPr defaultRowHeight="15.75" x14ac:dyDescent="0.25"/>
  <cols>
    <col min="2" max="8" width="12.625" customWidth="1"/>
    <col min="11" max="11" width="15.125" customWidth="1"/>
    <col min="13" max="13" width="15" bestFit="1" customWidth="1"/>
    <col min="14" max="14" width="17.625" customWidth="1"/>
    <col min="15" max="15" width="10.75" bestFit="1" customWidth="1"/>
  </cols>
  <sheetData>
    <row r="1" spans="1:15" x14ac:dyDescent="0.25">
      <c r="A1" s="1" t="s">
        <v>139</v>
      </c>
    </row>
    <row r="2" spans="1:15" x14ac:dyDescent="0.25">
      <c r="A2" s="672" t="s">
        <v>104</v>
      </c>
      <c r="B2" s="672"/>
      <c r="C2" s="1" t="str">
        <f>'Výsl. OS - 2019 průřezová data'!C2</f>
        <v>Benešov</v>
      </c>
    </row>
    <row r="3" spans="1:15" x14ac:dyDescent="0.25">
      <c r="A3" s="672" t="s">
        <v>107</v>
      </c>
      <c r="B3" s="672"/>
      <c r="C3" s="1" t="str">
        <f>'Výsl. OS - 2019 průřezová data'!C3</f>
        <v>KS Praha</v>
      </c>
    </row>
    <row r="4" spans="1:15" ht="16.5" thickBot="1" x14ac:dyDescent="0.3">
      <c r="A4" s="1" t="s">
        <v>140</v>
      </c>
      <c r="C4" s="1"/>
      <c r="M4" s="670" t="s">
        <v>143</v>
      </c>
      <c r="N4" s="670"/>
      <c r="O4" s="670"/>
    </row>
    <row r="5" spans="1:15" ht="17.25" thickTop="1" thickBot="1" x14ac:dyDescent="0.3">
      <c r="A5" s="71"/>
      <c r="B5" s="661" t="s">
        <v>1</v>
      </c>
      <c r="C5" s="662"/>
      <c r="D5" s="663"/>
      <c r="E5" s="664" t="s">
        <v>109</v>
      </c>
      <c r="F5" s="664"/>
      <c r="G5" s="664"/>
      <c r="H5" s="664"/>
      <c r="K5" s="85" t="s">
        <v>169</v>
      </c>
      <c r="M5" s="35" t="s">
        <v>95</v>
      </c>
      <c r="N5" s="35" t="s">
        <v>167</v>
      </c>
      <c r="O5" s="35" t="s">
        <v>168</v>
      </c>
    </row>
    <row r="6" spans="1:15" ht="33" thickTop="1" thickBot="1" x14ac:dyDescent="0.3">
      <c r="A6" s="25" t="s">
        <v>137</v>
      </c>
      <c r="B6" s="24" t="s">
        <v>96</v>
      </c>
      <c r="C6" s="5" t="s">
        <v>97</v>
      </c>
      <c r="D6" s="25" t="s">
        <v>98</v>
      </c>
      <c r="E6" s="6" t="s">
        <v>124</v>
      </c>
      <c r="F6" s="6" t="s">
        <v>125</v>
      </c>
      <c r="G6" s="6" t="s">
        <v>126</v>
      </c>
      <c r="H6" s="6" t="s">
        <v>177</v>
      </c>
      <c r="K6" s="83" t="str">
        <f>'Výsl. OS - 2019 průřezová data'!C2</f>
        <v>Benešov</v>
      </c>
      <c r="M6" s="88" t="s">
        <v>3</v>
      </c>
      <c r="N6" s="88" t="s">
        <v>145</v>
      </c>
      <c r="O6" s="89">
        <f>COUNTIF(Pom_tabulky_grafy!$C$54:$C$139,M6)</f>
        <v>10</v>
      </c>
    </row>
    <row r="7" spans="1:15" ht="16.5" thickTop="1" x14ac:dyDescent="0.25">
      <c r="A7" s="73">
        <v>2008</v>
      </c>
      <c r="B7" s="72">
        <f>VLOOKUP($A7&amp;$C$2,Databáze_trest!$B$6:$L$1999,5,0)</f>
        <v>197</v>
      </c>
      <c r="C7" s="8">
        <f>VLOOKUP($A7&amp;$C$2,Databáze_trest!$B$6:$L$1999,6,0)</f>
        <v>72</v>
      </c>
      <c r="D7" s="73">
        <f>VLOOKUP($A7&amp;$C$2,Databáze_trest!$B$6:$L$1999,7,0)</f>
        <v>614</v>
      </c>
      <c r="E7" s="8">
        <f>VLOOKUP($A7&amp;$C$2,Databáze_trest!$B$6:$L$1999,8,0)</f>
        <v>734</v>
      </c>
      <c r="F7" s="8">
        <f>VLOOKUP($A7&amp;$C$2,Databáze_trest!$B$6:$L$1999,9,0)</f>
        <v>756</v>
      </c>
      <c r="G7" s="8">
        <f>VLOOKUP($A7&amp;$C$2,Databáze_trest!$B$6:$L$1999,10,0)</f>
        <v>70</v>
      </c>
      <c r="H7" s="10">
        <f>VLOOKUP($A7&amp;$C$2,Databáze_trest!$B$6:$L$1999,11,0)</f>
        <v>33.796296296296298</v>
      </c>
      <c r="K7" s="84" t="str">
        <f>VLOOKUP('Výsl. OS - 2019 průřezová data'!C3,M6:N13,2,0)</f>
        <v>Středočeský kraj</v>
      </c>
      <c r="M7" s="45" t="s">
        <v>14</v>
      </c>
      <c r="N7" s="45" t="s">
        <v>144</v>
      </c>
      <c r="O7" s="42">
        <f>COUNTIF(Pom_tabulky_grafy!$C$54:$C$139,M7)</f>
        <v>12</v>
      </c>
    </row>
    <row r="8" spans="1:15" ht="16.5" thickBot="1" x14ac:dyDescent="0.3">
      <c r="A8" s="75">
        <v>2009</v>
      </c>
      <c r="B8" s="74">
        <f>VLOOKUP($A8&amp;$C$2,Databáze_trest!$B$6:$L$1999,5,0)</f>
        <v>119</v>
      </c>
      <c r="C8" s="13">
        <f>VLOOKUP($A8&amp;$C$2,Databáze_trest!$B$6:$L$1999,6,0)</f>
        <v>66</v>
      </c>
      <c r="D8" s="75">
        <f>VLOOKUP($A8&amp;$C$2,Databáze_trest!$B$6:$L$1999,7,0)</f>
        <v>293</v>
      </c>
      <c r="E8" s="13">
        <f>VLOOKUP($A8&amp;$C$2,Databáze_trest!$B$6:$L$1999,8,0)</f>
        <v>837</v>
      </c>
      <c r="F8" s="13">
        <f>VLOOKUP($A8&amp;$C$2,Databáze_trest!$B$6:$L$1999,9,0)</f>
        <v>823</v>
      </c>
      <c r="G8" s="13">
        <f>VLOOKUP($A8&amp;$C$2,Databáze_trest!$B$6:$L$1999,10,0)</f>
        <v>84</v>
      </c>
      <c r="H8" s="15">
        <f>VLOOKUP($A8&amp;$C$2,Databáze_trest!$B$6:$L$1999,11,0)</f>
        <v>37.253948967193196</v>
      </c>
      <c r="K8" s="90" t="s">
        <v>132</v>
      </c>
      <c r="M8" s="45" t="s">
        <v>25</v>
      </c>
      <c r="N8" s="45" t="s">
        <v>146</v>
      </c>
      <c r="O8" s="42">
        <f>COUNTIF(Pom_tabulky_grafy!$C$54:$C$139,M8)</f>
        <v>8</v>
      </c>
    </row>
    <row r="9" spans="1:15" ht="16.5" thickTop="1" x14ac:dyDescent="0.25">
      <c r="A9" s="75">
        <v>2010</v>
      </c>
      <c r="B9" s="74">
        <f>VLOOKUP($A9&amp;$C$2,Databáze_trest!$B$6:$L$1999,5,0)</f>
        <v>148</v>
      </c>
      <c r="C9" s="13">
        <f>VLOOKUP($A9&amp;$C$2,Databáze_trest!$B$6:$L$1999,6,0)</f>
        <v>91</v>
      </c>
      <c r="D9" s="75">
        <f>VLOOKUP($A9&amp;$C$2,Databáze_trest!$B$6:$L$1999,7,0)</f>
        <v>364</v>
      </c>
      <c r="E9" s="13">
        <f>VLOOKUP($A9&amp;$C$2,Databáze_trest!$B$6:$L$1999,8,0)</f>
        <v>801</v>
      </c>
      <c r="F9" s="13">
        <f>VLOOKUP($A9&amp;$C$2,Databáze_trest!$B$6:$L$1999,9,0)</f>
        <v>782</v>
      </c>
      <c r="G9" s="13">
        <f>VLOOKUP($A9&amp;$C$2,Databáze_trest!$B$6:$L$1999,10,0)</f>
        <v>103</v>
      </c>
      <c r="H9" s="15">
        <f>VLOOKUP($A9&amp;$C$2,Databáze_trest!$B$6:$L$1999,11,0)</f>
        <v>48.075447570332479</v>
      </c>
      <c r="K9" s="91"/>
      <c r="M9" s="45" t="s">
        <v>34</v>
      </c>
      <c r="N9" s="45" t="s">
        <v>147</v>
      </c>
      <c r="O9" s="42">
        <f>COUNTIF(Pom_tabulky_grafy!$C$54:$C$139,M9)</f>
        <v>10</v>
      </c>
    </row>
    <row r="10" spans="1:15" x14ac:dyDescent="0.25">
      <c r="A10" s="75">
        <v>2011</v>
      </c>
      <c r="B10" s="74">
        <f>VLOOKUP($A10&amp;$C$2,Databáze_trest!$B$6:$L$1999,5,0)</f>
        <v>164</v>
      </c>
      <c r="C10" s="13">
        <f>VLOOKUP($A10&amp;$C$2,Databáze_trest!$B$6:$L$1999,6,0)</f>
        <v>85</v>
      </c>
      <c r="D10" s="75">
        <f>VLOOKUP($A10&amp;$C$2,Databáze_trest!$B$6:$L$1999,7,0)</f>
        <v>453</v>
      </c>
      <c r="E10" s="13">
        <f>VLOOKUP($A10&amp;$C$2,Databáze_trest!$B$6:$L$1999,8,0)</f>
        <v>726</v>
      </c>
      <c r="F10" s="13">
        <f>VLOOKUP($A10&amp;$C$2,Databáze_trest!$B$6:$L$1999,9,0)</f>
        <v>771</v>
      </c>
      <c r="G10" s="13">
        <f>VLOOKUP($A10&amp;$C$2,Databáze_trest!$B$6:$L$1999,10,0)</f>
        <v>58</v>
      </c>
      <c r="H10" s="15">
        <f>VLOOKUP($A10&amp;$C$2,Databáze_trest!$B$6:$L$1999,11,0)</f>
        <v>27.457846952010375</v>
      </c>
      <c r="M10" s="45" t="s">
        <v>44</v>
      </c>
      <c r="N10" s="45" t="s">
        <v>148</v>
      </c>
      <c r="O10" s="42">
        <f>COUNTIF(Pom_tabulky_grafy!$C$54:$C$139,M10)</f>
        <v>10</v>
      </c>
    </row>
    <row r="11" spans="1:15" x14ac:dyDescent="0.25">
      <c r="A11" s="75">
        <v>2012</v>
      </c>
      <c r="B11" s="74">
        <f>VLOOKUP($A11&amp;$C$2,Databáze_trest!$B$6:$L$1999,5,0)</f>
        <v>143</v>
      </c>
      <c r="C11" s="13">
        <f>VLOOKUP($A11&amp;$C$2,Databáze_trest!$B$6:$L$1999,6,0)</f>
        <v>69</v>
      </c>
      <c r="D11" s="75">
        <f>VLOOKUP($A11&amp;$C$2,Databáze_trest!$B$6:$L$1999,7,0)</f>
        <v>377</v>
      </c>
      <c r="E11" s="13">
        <f>VLOOKUP($A11&amp;$C$2,Databáze_trest!$B$6:$L$1999,8,0)</f>
        <v>672</v>
      </c>
      <c r="F11" s="13">
        <f>VLOOKUP($A11&amp;$C$2,Databáze_trest!$B$6:$L$1999,9,0)</f>
        <v>661</v>
      </c>
      <c r="G11" s="13">
        <f>VLOOKUP($A11&amp;$C$2,Databáze_trest!$B$6:$L$1999,10,0)</f>
        <v>69</v>
      </c>
      <c r="H11" s="15">
        <f>VLOOKUP($A11&amp;$C$2,Databáze_trest!$B$6:$L$1999,11,0)</f>
        <v>38.10136157337368</v>
      </c>
      <c r="M11" s="45" t="s">
        <v>55</v>
      </c>
      <c r="N11" s="45" t="s">
        <v>149</v>
      </c>
      <c r="O11" s="42">
        <f>COUNTIF(Pom_tabulky_grafy!$C$54:$C$139,M11)</f>
        <v>11</v>
      </c>
    </row>
    <row r="12" spans="1:15" x14ac:dyDescent="0.25">
      <c r="A12" s="75">
        <v>2013</v>
      </c>
      <c r="B12" s="74">
        <f>VLOOKUP($A12&amp;$C$2,Databáze_trest!$B$6:$L$1999,5,0)</f>
        <v>153</v>
      </c>
      <c r="C12" s="13">
        <f>VLOOKUP($A12&amp;$C$2,Databáze_trest!$B$6:$L$1999,6,0)</f>
        <v>83</v>
      </c>
      <c r="D12" s="75">
        <f>VLOOKUP($A12&amp;$C$2,Databáze_trest!$B$6:$L$1999,7,0)</f>
        <v>394</v>
      </c>
      <c r="E12" s="13">
        <f>VLOOKUP($A12&amp;$C$2,Databáze_trest!$B$6:$L$1999,8,0)</f>
        <v>661</v>
      </c>
      <c r="F12" s="13">
        <f>VLOOKUP($A12&amp;$C$2,Databáze_trest!$B$6:$L$1999,9,0)</f>
        <v>677</v>
      </c>
      <c r="G12" s="13">
        <f>VLOOKUP($A12&amp;$C$2,Databáze_trest!$B$6:$L$1999,10,0)</f>
        <v>53</v>
      </c>
      <c r="H12" s="15">
        <f>VLOOKUP($A12&amp;$C$2,Databáze_trest!$B$6:$L$1999,11,0)</f>
        <v>28.574593796159526</v>
      </c>
      <c r="M12" s="45" t="s">
        <v>67</v>
      </c>
      <c r="N12" s="45" t="s">
        <v>150</v>
      </c>
      <c r="O12" s="42">
        <f>COUNTIF(Pom_tabulky_grafy!$C$54:$C$139,M12)</f>
        <v>14</v>
      </c>
    </row>
    <row r="13" spans="1:15" ht="16.5" thickBot="1" x14ac:dyDescent="0.3">
      <c r="A13" s="75">
        <v>2014</v>
      </c>
      <c r="B13" s="74">
        <f>VLOOKUP($A13&amp;$C$2,Databáze_trest!$B$6:$L$1999,5,0)</f>
        <v>118</v>
      </c>
      <c r="C13" s="13">
        <f>VLOOKUP($A13&amp;$C$2,Databáze_trest!$B$6:$L$1999,6,0)</f>
        <v>68</v>
      </c>
      <c r="D13" s="75">
        <f>VLOOKUP($A13&amp;$C$2,Databáze_trest!$B$6:$L$1999,7,0)</f>
        <v>308</v>
      </c>
      <c r="E13" s="13">
        <f>VLOOKUP($A13&amp;$C$2,Databáze_trest!$B$6:$L$1999,8,0)</f>
        <v>641</v>
      </c>
      <c r="F13" s="13">
        <f>VLOOKUP($A13&amp;$C$2,Databáze_trest!$B$6:$L$1999,9,0)</f>
        <v>642</v>
      </c>
      <c r="G13" s="13">
        <f>VLOOKUP($A13&amp;$C$2,Databáze_trest!$B$6:$L$1999,10,0)</f>
        <v>52</v>
      </c>
      <c r="H13" s="15">
        <f>VLOOKUP($A13&amp;$C$2,Databáze_trest!$B$6:$L$1999,11,0)</f>
        <v>29.563862928348907</v>
      </c>
      <c r="M13" s="46" t="s">
        <v>82</v>
      </c>
      <c r="N13" s="46" t="s">
        <v>151</v>
      </c>
      <c r="O13" s="43">
        <f>COUNTIF(Pom_tabulky_grafy!$C$54:$C$139,M13)</f>
        <v>11</v>
      </c>
    </row>
    <row r="14" spans="1:15" ht="16.5" thickTop="1" x14ac:dyDescent="0.25">
      <c r="A14" s="75">
        <v>2015</v>
      </c>
      <c r="B14" s="74">
        <f>VLOOKUP($A14&amp;$C$2,Databáze_trest!$B$6:$L$1999,5,0)</f>
        <v>139</v>
      </c>
      <c r="C14" s="13">
        <f>VLOOKUP($A14&amp;$C$2,Databáze_trest!$B$6:$L$1999,6,0)</f>
        <v>78</v>
      </c>
      <c r="D14" s="75">
        <f>VLOOKUP($A14&amp;$C$2,Databáze_trest!$B$6:$L$1999,7,0)</f>
        <v>372</v>
      </c>
      <c r="E14" s="13">
        <f>VLOOKUP($A14&amp;$C$2,Databáze_trest!$B$6:$L$1999,8,0)</f>
        <v>544</v>
      </c>
      <c r="F14" s="13">
        <f>VLOOKUP($A14&amp;$C$2,Databáze_trest!$B$6:$L$1999,9,0)</f>
        <v>563</v>
      </c>
      <c r="G14" s="13">
        <f>VLOOKUP($A14&amp;$C$2,Databáze_trest!$B$6:$L$1999,10,0)</f>
        <v>33</v>
      </c>
      <c r="H14" s="15">
        <f>VLOOKUP($A14&amp;$C$2,Databáze_trest!$B$6:$L$1999,11,0)</f>
        <v>21.394316163410302</v>
      </c>
    </row>
    <row r="15" spans="1:15" x14ac:dyDescent="0.25">
      <c r="A15" s="75">
        <v>2016</v>
      </c>
      <c r="B15" s="74">
        <f>VLOOKUP($A15&amp;$C$2,Databáze_trest!$B$6:$L$1999,5,0)</f>
        <v>180</v>
      </c>
      <c r="C15" s="13">
        <f>VLOOKUP($A15&amp;$C$2,Databáze_trest!$B$6:$L$1999,6,0)</f>
        <v>75</v>
      </c>
      <c r="D15" s="75">
        <f>VLOOKUP($A15&amp;$C$2,Databáze_trest!$B$6:$L$1999,7,0)</f>
        <v>491</v>
      </c>
      <c r="E15" s="13">
        <f>VLOOKUP($A15&amp;$C$2,Databáze_trest!$B$6:$L$1999,8,0)</f>
        <v>509</v>
      </c>
      <c r="F15" s="13">
        <f>VLOOKUP($A15&amp;$C$2,Databáze_trest!$B$6:$L$1999,9,0)</f>
        <v>515</v>
      </c>
      <c r="G15" s="13">
        <f>VLOOKUP($A15&amp;$C$2,Databáze_trest!$B$6:$L$1999,10,0)</f>
        <v>27</v>
      </c>
      <c r="H15" s="15">
        <f>VLOOKUP($A15&amp;$C$2,Databáze_trest!$B$6:$L$1999,11,0)</f>
        <v>19.135922330097088</v>
      </c>
    </row>
    <row r="16" spans="1:15" x14ac:dyDescent="0.25">
      <c r="A16" s="383">
        <v>2017</v>
      </c>
      <c r="B16" s="382">
        <f>VLOOKUP($A16&amp;$C$2,Databáze_trest!$B$6:$L$1999,5,0)</f>
        <v>152</v>
      </c>
      <c r="C16" s="380">
        <f>VLOOKUP($A16&amp;$C$2,Databáze_trest!$B$6:$L$1999,6,0)</f>
        <v>78</v>
      </c>
      <c r="D16" s="383">
        <f>VLOOKUP($A16&amp;$C$2,Databáze_trest!$B$6:$L$1999,7,0)</f>
        <v>421</v>
      </c>
      <c r="E16" s="380">
        <f>VLOOKUP($A16&amp;$C$2,Databáze_trest!$B$6:$L$1999,8,0)</f>
        <v>483</v>
      </c>
      <c r="F16" s="380">
        <f>VLOOKUP($A16&amp;$C$2,Databáze_trest!$B$6:$L$1999,9,0)</f>
        <v>483</v>
      </c>
      <c r="G16" s="380">
        <f>VLOOKUP($A16&amp;$C$2,Databáze_trest!$B$6:$L$1999,10,0)</f>
        <v>27</v>
      </c>
      <c r="H16" s="384">
        <f>VLOOKUP($A16&amp;$C$2,Databáze_trest!$B$6:$L$1999,11,0)</f>
        <v>20.403726708074533</v>
      </c>
      <c r="M16" s="671" t="s">
        <v>170</v>
      </c>
      <c r="N16" s="671"/>
      <c r="O16" s="671"/>
    </row>
    <row r="17" spans="1:15" x14ac:dyDescent="0.25">
      <c r="A17" s="383">
        <v>2018</v>
      </c>
      <c r="B17" s="382">
        <f>VLOOKUP($A17&amp;$C$2,Databáze_trest!$B$6:$L$1999,5,0)</f>
        <v>92</v>
      </c>
      <c r="C17" s="380">
        <f>VLOOKUP($A17&amp;$C$2,Databáze_trest!$B$6:$L$1999,6,0)</f>
        <v>43</v>
      </c>
      <c r="D17" s="383">
        <f>VLOOKUP($A17&amp;$C$2,Databáze_trest!$B$6:$L$1999,7,0)</f>
        <v>199</v>
      </c>
      <c r="E17" s="380">
        <f>VLOOKUP($A17&amp;$C$2,Databáze_trest!$B$6:$L$1999,8,0)</f>
        <v>453</v>
      </c>
      <c r="F17" s="380">
        <f>VLOOKUP($A17&amp;$C$2,Databáze_trest!$B$6:$L$1999,9,0)</f>
        <v>468</v>
      </c>
      <c r="G17" s="380">
        <f>VLOOKUP($A17&amp;$C$2,Databáze_trest!$B$6:$L$1999,10,0)</f>
        <v>12</v>
      </c>
      <c r="H17" s="384">
        <f>VLOOKUP($A17&amp;$C$2,Databáze_trest!$B$6:$L$1999,11,0)</f>
        <v>9.3589743589743595</v>
      </c>
      <c r="M17" s="394"/>
      <c r="N17" s="394"/>
      <c r="O17" s="394"/>
    </row>
    <row r="18" spans="1:15" ht="16.5" thickBot="1" x14ac:dyDescent="0.3">
      <c r="A18" s="77">
        <v>2019</v>
      </c>
      <c r="B18" s="76">
        <f>VLOOKUP($A18&amp;$C$2,Databáze_trest!$B$6:$L$1999,5,0)</f>
        <v>98.80368</v>
      </c>
      <c r="C18" s="18">
        <f>VLOOKUP($A18&amp;$C$2,Databáze_trest!$B$6:$L$1999,6,0)</f>
        <v>41</v>
      </c>
      <c r="D18" s="77">
        <f>VLOOKUP($A18&amp;$C$2,Databáze_trest!$B$6:$L$1999,7,0)</f>
        <v>208</v>
      </c>
      <c r="E18" s="18">
        <f>VLOOKUP($A18&amp;$C$2,Databáze_trest!$B$6:$L$1999,8,0)</f>
        <v>453</v>
      </c>
      <c r="F18" s="18">
        <f>VLOOKUP($A18&amp;$C$2,Databáze_trest!$B$6:$L$1999,9,0)</f>
        <v>451</v>
      </c>
      <c r="G18" s="18">
        <f>VLOOKUP($A18&amp;$C$2,Databáze_trest!$B$6:$L$1999,10,0)</f>
        <v>14</v>
      </c>
      <c r="H18" s="20">
        <f>VLOOKUP($A18&amp;$C$2,Databáze_trest!$B$6:$L$1999,11,0)</f>
        <v>11.330376940133039</v>
      </c>
      <c r="M18" s="87" t="s">
        <v>95</v>
      </c>
      <c r="N18" s="87" t="s">
        <v>171</v>
      </c>
    </row>
    <row r="19" spans="1:15" ht="16.5" thickTop="1" x14ac:dyDescent="0.25">
      <c r="M19" s="53" t="str">
        <f>'Výsl. OS - 2019 průřezová data'!C3</f>
        <v>KS Praha</v>
      </c>
      <c r="N19" s="92">
        <f>VLOOKUP(M19,$M$6:$O$13,3,0)-3</f>
        <v>9</v>
      </c>
    </row>
    <row r="20" spans="1:15" ht="16.5" thickBot="1" x14ac:dyDescent="0.3">
      <c r="A20" s="1" t="s">
        <v>141</v>
      </c>
    </row>
    <row r="21" spans="1:15" ht="16.5" thickTop="1" x14ac:dyDescent="0.25">
      <c r="A21" s="71"/>
      <c r="B21" s="661" t="s">
        <v>1</v>
      </c>
      <c r="C21" s="662"/>
      <c r="D21" s="663"/>
      <c r="E21" s="664" t="s">
        <v>109</v>
      </c>
      <c r="F21" s="664"/>
      <c r="G21" s="664"/>
      <c r="H21" s="664"/>
    </row>
    <row r="22" spans="1:15" ht="32.25" thickBot="1" x14ac:dyDescent="0.3">
      <c r="A22" s="25" t="s">
        <v>137</v>
      </c>
      <c r="B22" s="24" t="s">
        <v>96</v>
      </c>
      <c r="C22" s="5" t="s">
        <v>97</v>
      </c>
      <c r="D22" s="25" t="s">
        <v>98</v>
      </c>
      <c r="E22" s="6" t="s">
        <v>124</v>
      </c>
      <c r="F22" s="6" t="s">
        <v>125</v>
      </c>
      <c r="G22" s="6" t="s">
        <v>126</v>
      </c>
      <c r="H22" s="6" t="s">
        <v>177</v>
      </c>
    </row>
    <row r="23" spans="1:15" ht="16.5" thickTop="1" x14ac:dyDescent="0.25">
      <c r="A23" s="73">
        <v>2008</v>
      </c>
      <c r="B23" s="26">
        <f>VLOOKUP($A23&amp;$C$2,Databáze_civil!$B$6:$L$2000,5,0)</f>
        <v>235.86799999999999</v>
      </c>
      <c r="C23" s="10">
        <f>VLOOKUP($A23&amp;$C$2,Databáze_civil!$B$6:$L$2000,6,0)</f>
        <v>168</v>
      </c>
      <c r="D23" s="27">
        <f>VLOOKUP($A23&amp;$C$2,Databáze_civil!$B$6:$L$2000,7,0)</f>
        <v>438</v>
      </c>
      <c r="E23" s="8">
        <f>VLOOKUP($A23&amp;$C$2,Databáze_civil!$B$6:$L$2000,8,0)</f>
        <v>2703</v>
      </c>
      <c r="F23" s="8">
        <f>VLOOKUP($A23&amp;$C$2,Databáze_civil!$B$6:$L$2000,9,0)</f>
        <v>2602</v>
      </c>
      <c r="G23" s="8">
        <f>VLOOKUP($A23&amp;$C$2,Databáze_civil!$B$6:$L$2000,10,0)</f>
        <v>1522</v>
      </c>
      <c r="H23" s="10">
        <f>VLOOKUP($A23&amp;$C$2,Databáze_civil!$B$6:$L$2000,11,0)</f>
        <v>213.5011529592621</v>
      </c>
    </row>
    <row r="24" spans="1:15" x14ac:dyDescent="0.25">
      <c r="A24" s="75">
        <v>2009</v>
      </c>
      <c r="B24" s="28">
        <f>VLOOKUP($A24&amp;$C$2,Databáze_civil!$B$6:$L$2000,5,0)</f>
        <v>319.25130000000001</v>
      </c>
      <c r="C24" s="15">
        <f>VLOOKUP($A24&amp;$C$2,Databáze_civil!$B$6:$L$2000,6,0)</f>
        <v>188</v>
      </c>
      <c r="D24" s="29">
        <f>VLOOKUP($A24&amp;$C$2,Databáze_civil!$B$6:$L$2000,7,0)</f>
        <v>506</v>
      </c>
      <c r="E24" s="13">
        <f>VLOOKUP($A24&amp;$C$2,Databáze_civil!$B$6:$L$2000,8,0)</f>
        <v>3560</v>
      </c>
      <c r="F24" s="13">
        <f>VLOOKUP($A24&amp;$C$2,Databáze_civil!$B$6:$L$2000,9,0)</f>
        <v>3960</v>
      </c>
      <c r="G24" s="13">
        <f>VLOOKUP($A24&amp;$C$2,Databáze_civil!$B$6:$L$2000,10,0)</f>
        <v>1123</v>
      </c>
      <c r="H24" s="15">
        <f>VLOOKUP($A24&amp;$C$2,Databáze_civil!$B$6:$L$2000,11,0)</f>
        <v>103.50883838383839</v>
      </c>
    </row>
    <row r="25" spans="1:15" x14ac:dyDescent="0.25">
      <c r="A25" s="75">
        <v>2010</v>
      </c>
      <c r="B25" s="28">
        <f>VLOOKUP($A25&amp;$C$2,Databáze_civil!$B$6:$L$2000,5,0)</f>
        <v>253.58019999999999</v>
      </c>
      <c r="C25" s="15">
        <f>VLOOKUP($A25&amp;$C$2,Databáze_civil!$B$6:$L$2000,6,0)</f>
        <v>189</v>
      </c>
      <c r="D25" s="29">
        <f>VLOOKUP($A25&amp;$C$2,Databáze_civil!$B$6:$L$2000,7,0)</f>
        <v>422</v>
      </c>
      <c r="E25" s="13">
        <f>VLOOKUP($A25&amp;$C$2,Databáze_civil!$B$6:$L$2000,8,0)</f>
        <v>2755</v>
      </c>
      <c r="F25" s="13">
        <f>VLOOKUP($A25&amp;$C$2,Databáze_civil!$B$6:$L$2000,9,0)</f>
        <v>2836</v>
      </c>
      <c r="G25" s="13">
        <f>VLOOKUP($A25&amp;$C$2,Databáze_civil!$B$6:$L$2000,10,0)</f>
        <v>1042</v>
      </c>
      <c r="H25" s="15">
        <f>VLOOKUP($A25&amp;$C$2,Databáze_civil!$B$6:$L$2000,11,0)</f>
        <v>134.10789844851902</v>
      </c>
    </row>
    <row r="26" spans="1:15" x14ac:dyDescent="0.25">
      <c r="A26" s="75">
        <v>2011</v>
      </c>
      <c r="B26" s="28">
        <f>VLOOKUP($A26&amp;$C$2,Databáze_civil!$B$6:$L$2000,5,0)</f>
        <v>240.3509</v>
      </c>
      <c r="C26" s="15">
        <f>VLOOKUP($A26&amp;$C$2,Databáze_civil!$B$6:$L$2000,6,0)</f>
        <v>187</v>
      </c>
      <c r="D26" s="29">
        <f>VLOOKUP($A26&amp;$C$2,Databáze_civil!$B$6:$L$2000,7,0)</f>
        <v>440</v>
      </c>
      <c r="E26" s="13">
        <f>VLOOKUP($A26&amp;$C$2,Databáze_civil!$B$6:$L$2000,8,0)</f>
        <v>2306</v>
      </c>
      <c r="F26" s="13">
        <f>VLOOKUP($A26&amp;$C$2,Databáze_civil!$B$6:$L$2000,9,0)</f>
        <v>2495</v>
      </c>
      <c r="G26" s="13">
        <f>VLOOKUP($A26&amp;$C$2,Databáze_civil!$B$6:$L$2000,10,0)</f>
        <v>853</v>
      </c>
      <c r="H26" s="15">
        <f>VLOOKUP($A26&amp;$C$2,Databáze_civil!$B$6:$L$2000,11,0)</f>
        <v>124.78757515030061</v>
      </c>
    </row>
    <row r="27" spans="1:15" x14ac:dyDescent="0.25">
      <c r="A27" s="75">
        <v>2012</v>
      </c>
      <c r="B27" s="28">
        <f>VLOOKUP($A27&amp;$C$2,Databáze_civil!$B$6:$L$2000,5,0)</f>
        <v>227.32380000000001</v>
      </c>
      <c r="C27" s="15">
        <f>VLOOKUP($A27&amp;$C$2,Databáze_civil!$B$6:$L$2000,6,0)</f>
        <v>186</v>
      </c>
      <c r="D27" s="29">
        <f>VLOOKUP($A27&amp;$C$2,Databáze_civil!$B$6:$L$2000,7,0)</f>
        <v>388</v>
      </c>
      <c r="E27" s="13">
        <f>VLOOKUP($A27&amp;$C$2,Databáze_civil!$B$6:$L$2000,8,0)</f>
        <v>1774</v>
      </c>
      <c r="F27" s="13">
        <f>VLOOKUP($A27&amp;$C$2,Databáze_civil!$B$6:$L$2000,9,0)</f>
        <v>1846</v>
      </c>
      <c r="G27" s="13">
        <f>VLOOKUP($A27&amp;$C$2,Databáze_civil!$B$6:$L$2000,10,0)</f>
        <v>780</v>
      </c>
      <c r="H27" s="15">
        <f>VLOOKUP($A27&amp;$C$2,Databáze_civil!$B$6:$L$2000,11,0)</f>
        <v>154.22535211267606</v>
      </c>
    </row>
    <row r="28" spans="1:15" x14ac:dyDescent="0.25">
      <c r="A28" s="75">
        <v>2013</v>
      </c>
      <c r="B28" s="28">
        <f>VLOOKUP($A28&amp;$C$2,Databáze_civil!$B$6:$L$2000,5,0)</f>
        <v>252.02340000000001</v>
      </c>
      <c r="C28" s="15">
        <f>VLOOKUP($A28&amp;$C$2,Databáze_civil!$B$6:$L$2000,6,0)</f>
        <v>201</v>
      </c>
      <c r="D28" s="29">
        <f>VLOOKUP($A28&amp;$C$2,Databáze_civil!$B$6:$L$2000,7,0)</f>
        <v>444</v>
      </c>
      <c r="E28" s="13">
        <f>VLOOKUP($A28&amp;$C$2,Databáze_civil!$B$6:$L$2000,8,0)</f>
        <v>2920</v>
      </c>
      <c r="F28" s="13">
        <f>VLOOKUP($A28&amp;$C$2,Databáze_civil!$B$6:$L$2000,9,0)</f>
        <v>2694</v>
      </c>
      <c r="G28" s="13">
        <f>VLOOKUP($A28&amp;$C$2,Databáze_civil!$B$6:$L$2000,10,0)</f>
        <v>1006</v>
      </c>
      <c r="H28" s="15">
        <f>VLOOKUP($A28&amp;$C$2,Databáze_civil!$B$6:$L$2000,11,0)</f>
        <v>136.29918337045285</v>
      </c>
    </row>
    <row r="29" spans="1:15" x14ac:dyDescent="0.25">
      <c r="A29" s="75">
        <v>2014</v>
      </c>
      <c r="B29" s="28">
        <f>VLOOKUP($A29&amp;$C$2,Databáze_civil!$B$6:$L$2000,5,0)</f>
        <v>177.3185</v>
      </c>
      <c r="C29" s="15">
        <f>VLOOKUP($A29&amp;$C$2,Databáze_civil!$B$6:$L$2000,6,0)</f>
        <v>123</v>
      </c>
      <c r="D29" s="29">
        <f>VLOOKUP($A29&amp;$C$2,Databáze_civil!$B$6:$L$2000,7,0)</f>
        <v>294</v>
      </c>
      <c r="E29" s="13">
        <f>VLOOKUP($A29&amp;$C$2,Databáze_civil!$B$6:$L$2000,8,0)</f>
        <v>2754</v>
      </c>
      <c r="F29" s="13">
        <f>VLOOKUP($A29&amp;$C$2,Databáze_civil!$B$6:$L$2000,9,0)</f>
        <v>2792</v>
      </c>
      <c r="G29" s="13">
        <f>VLOOKUP($A29&amp;$C$2,Databáze_civil!$B$6:$L$2000,10,0)</f>
        <v>968</v>
      </c>
      <c r="H29" s="15">
        <f>VLOOKUP($A29&amp;$C$2,Databáze_civil!$B$6:$L$2000,11,0)</f>
        <v>126.54727793696274</v>
      </c>
    </row>
    <row r="30" spans="1:15" x14ac:dyDescent="0.25">
      <c r="A30" s="75">
        <v>2015</v>
      </c>
      <c r="B30" s="28">
        <f>VLOOKUP($A30&amp;$C$2,Databáze_civil!$B$6:$L$2000,5,0)</f>
        <v>170.4479</v>
      </c>
      <c r="C30" s="15">
        <f>VLOOKUP($A30&amp;$C$2,Databáze_civil!$B$6:$L$2000,6,0)</f>
        <v>109</v>
      </c>
      <c r="D30" s="29">
        <f>VLOOKUP($A30&amp;$C$2,Databáze_civil!$B$6:$L$2000,7,0)</f>
        <v>299</v>
      </c>
      <c r="E30" s="13">
        <f>VLOOKUP($A30&amp;$C$2,Databáze_civil!$B$6:$L$2000,8,0)</f>
        <v>2342</v>
      </c>
      <c r="F30" s="13">
        <f>VLOOKUP($A30&amp;$C$2,Databáze_civil!$B$6:$L$2000,9,0)</f>
        <v>2500</v>
      </c>
      <c r="G30" s="13">
        <f>VLOOKUP($A30&amp;$C$2,Databáze_civil!$B$6:$L$2000,10,0)</f>
        <v>810</v>
      </c>
      <c r="H30" s="15">
        <f>VLOOKUP($A30&amp;$C$2,Databáze_civil!$B$6:$L$2000,11,0)</f>
        <v>118.26</v>
      </c>
    </row>
    <row r="31" spans="1:15" x14ac:dyDescent="0.25">
      <c r="A31" s="75">
        <v>2016</v>
      </c>
      <c r="B31" s="28">
        <f>VLOOKUP($A31&amp;$C$2,Databáze_civil!$B$6:$L$2000,5,0)</f>
        <v>167.27440000000001</v>
      </c>
      <c r="C31" s="15">
        <f>VLOOKUP($A31&amp;$C$2,Databáze_civil!$B$6:$L$2000,6,0)</f>
        <v>115</v>
      </c>
      <c r="D31" s="29">
        <f>VLOOKUP($A31&amp;$C$2,Databáze_civil!$B$6:$L$2000,7,0)</f>
        <v>247</v>
      </c>
      <c r="E31" s="13">
        <f>VLOOKUP($A31&amp;$C$2,Databáze_civil!$B$6:$L$2000,8,0)</f>
        <v>2284</v>
      </c>
      <c r="F31" s="13">
        <f>VLOOKUP($A31&amp;$C$2,Databáze_civil!$B$6:$L$2000,9,0)</f>
        <v>2217</v>
      </c>
      <c r="G31" s="13">
        <f>VLOOKUP($A31&amp;$C$2,Databáze_civil!$B$6:$L$2000,10,0)</f>
        <v>877</v>
      </c>
      <c r="H31" s="15">
        <f>VLOOKUP($A31&amp;$C$2,Databáze_civil!$B$6:$L$2000,11,0)</f>
        <v>144.38655841226884</v>
      </c>
    </row>
    <row r="32" spans="1:15" x14ac:dyDescent="0.25">
      <c r="A32" s="383">
        <v>2017</v>
      </c>
      <c r="B32" s="385">
        <f>VLOOKUP($A32&amp;$C$2,Databáze_civil!$B$6:$L$2000,5,0)</f>
        <v>147.02500000000001</v>
      </c>
      <c r="C32" s="384">
        <f>VLOOKUP($A32&amp;$C$2,Databáze_civil!$B$6:$L$2000,6,0)</f>
        <v>116</v>
      </c>
      <c r="D32" s="386">
        <f>VLOOKUP($A32&amp;$C$2,Databáze_civil!$B$6:$L$2000,7,0)</f>
        <v>212</v>
      </c>
      <c r="E32" s="380">
        <f>VLOOKUP($A32&amp;$C$2,Databáze_civil!$B$6:$L$2000,8,0)</f>
        <v>2333</v>
      </c>
      <c r="F32" s="380">
        <f>VLOOKUP($A32&amp;$C$2,Databáze_civil!$B$6:$L$2000,9,0)</f>
        <v>2267</v>
      </c>
      <c r="G32" s="380">
        <f>VLOOKUP($A32&amp;$C$2,Databáze_civil!$B$6:$L$2000,10,0)</f>
        <v>943</v>
      </c>
      <c r="H32" s="384">
        <f>VLOOKUP($A32&amp;$C$2,Databáze_civil!$B$6:$L$2000,11,0)</f>
        <v>151.82840758711953</v>
      </c>
    </row>
    <row r="33" spans="1:8" x14ac:dyDescent="0.25">
      <c r="A33" s="383">
        <v>2018</v>
      </c>
      <c r="B33" s="385">
        <f>VLOOKUP($A33&amp;$C$2,Databáze_civil!$B$6:$L$2000,5,0)</f>
        <v>223.0487</v>
      </c>
      <c r="C33" s="384">
        <f>VLOOKUP($A33&amp;$C$2,Databáze_civil!$B$6:$L$2000,6,0)</f>
        <v>151</v>
      </c>
      <c r="D33" s="386">
        <f>VLOOKUP($A33&amp;$C$2,Databáze_civil!$B$6:$L$2000,7,0)</f>
        <v>344</v>
      </c>
      <c r="E33" s="380">
        <f>VLOOKUP($A33&amp;$C$2,Databáze_civil!$B$6:$L$2000,8,0)</f>
        <v>2365</v>
      </c>
      <c r="F33" s="380">
        <f>VLOOKUP($A33&amp;$C$2,Databáze_civil!$B$6:$L$2000,9,0)</f>
        <v>2465</v>
      </c>
      <c r="G33" s="380">
        <f>VLOOKUP($A33&amp;$C$2,Databáze_civil!$B$6:$L$2000,10,0)</f>
        <v>843</v>
      </c>
      <c r="H33" s="384">
        <f>VLOOKUP($A33&amp;$C$2,Databáze_civil!$B$6:$L$2000,11,0)</f>
        <v>124.82555780933062</v>
      </c>
    </row>
    <row r="34" spans="1:8" ht="16.5" thickBot="1" x14ac:dyDescent="0.3">
      <c r="A34" s="77">
        <v>2019</v>
      </c>
      <c r="B34" s="30">
        <f>VLOOKUP($A34&amp;$C$2,Databáze_civil!$B$6:$L$2000,5,0)</f>
        <v>242.43600000000001</v>
      </c>
      <c r="C34" s="20">
        <f>VLOOKUP($A34&amp;$C$2,Databáze_civil!$B$6:$L$2000,6,0)</f>
        <v>162</v>
      </c>
      <c r="D34" s="31">
        <f>VLOOKUP($A34&amp;$C$2,Databáze_civil!$B$6:$L$2000,7,0)</f>
        <v>359</v>
      </c>
      <c r="E34" s="18">
        <f>VLOOKUP($A34&amp;$C$2,Databáze_civil!$B$6:$L$2000,8,0)</f>
        <v>2277</v>
      </c>
      <c r="F34" s="18">
        <f>VLOOKUP($A34&amp;$C$2,Databáze_civil!$B$6:$L$2000,9,0)</f>
        <v>2267</v>
      </c>
      <c r="G34" s="18">
        <f>VLOOKUP($A34&amp;$C$2,Databáze_civil!$B$6:$L$2000,10,0)</f>
        <v>853</v>
      </c>
      <c r="H34" s="20">
        <f>VLOOKUP($A34&amp;$C$2,Databáze_civil!$B$6:$L$2000,11,0)</f>
        <v>137.33789148654608</v>
      </c>
    </row>
    <row r="35" spans="1:8" ht="16.5" thickTop="1" x14ac:dyDescent="0.25"/>
    <row r="36" spans="1:8" ht="16.5" thickBot="1" x14ac:dyDescent="0.3">
      <c r="A36" s="1" t="s">
        <v>142</v>
      </c>
    </row>
    <row r="37" spans="1:8" ht="16.5" thickTop="1" x14ac:dyDescent="0.25">
      <c r="A37" s="82"/>
      <c r="B37" s="661" t="s">
        <v>1</v>
      </c>
      <c r="C37" s="662"/>
      <c r="D37" s="663"/>
      <c r="E37" s="664" t="s">
        <v>109</v>
      </c>
      <c r="F37" s="664"/>
      <c r="G37" s="664"/>
      <c r="H37" s="664"/>
    </row>
    <row r="38" spans="1:8" ht="32.25" thickBot="1" x14ac:dyDescent="0.3">
      <c r="A38" s="25" t="s">
        <v>137</v>
      </c>
      <c r="B38" s="24" t="s">
        <v>96</v>
      </c>
      <c r="C38" s="5" t="s">
        <v>97</v>
      </c>
      <c r="D38" s="25" t="s">
        <v>98</v>
      </c>
      <c r="E38" s="6" t="s">
        <v>124</v>
      </c>
      <c r="F38" s="6" t="s">
        <v>125</v>
      </c>
      <c r="G38" s="6" t="s">
        <v>126</v>
      </c>
      <c r="H38" s="6" t="s">
        <v>177</v>
      </c>
    </row>
    <row r="39" spans="1:8" ht="16.5" thickTop="1" x14ac:dyDescent="0.25">
      <c r="A39" s="73">
        <v>2008</v>
      </c>
      <c r="B39" s="26">
        <f>VLOOKUP($A39&amp;$C$2,Databáze_opatro!$B$6:$L$2000,5,0)</f>
        <v>0</v>
      </c>
      <c r="C39" s="10">
        <f>VLOOKUP($A39&amp;$C$2,Databáze_opatro!$B$6:$L$2000,6,0)</f>
        <v>0</v>
      </c>
      <c r="D39" s="27">
        <f>VLOOKUP($A39&amp;$C$2,Databáze_opatro!$B$6:$L$2000,7,0)</f>
        <v>0</v>
      </c>
      <c r="E39" s="8">
        <f>VLOOKUP($A39&amp;$C$2,Databáze_opatro!$B$6:$L$2000,8,0)</f>
        <v>806</v>
      </c>
      <c r="F39" s="8">
        <f>VLOOKUP($A39&amp;$C$2,Databáze_opatro!$B$6:$L$2000,9,0)</f>
        <v>870</v>
      </c>
      <c r="G39" s="8">
        <f>VLOOKUP($A39&amp;$C$2,Databáze_opatro!$B$6:$L$2000,10,0)</f>
        <v>226</v>
      </c>
      <c r="H39" s="10">
        <f>VLOOKUP($A39&amp;$C$2,Databáze_opatro!$B$6:$L$2000,11,0)</f>
        <v>94.81609195402298</v>
      </c>
    </row>
    <row r="40" spans="1:8" x14ac:dyDescent="0.25">
      <c r="A40" s="75">
        <v>2009</v>
      </c>
      <c r="B40" s="28">
        <f>VLOOKUP($A40&amp;$C$2,Databáze_opatro!$B$6:$L$2000,5,0)</f>
        <v>79.859780000000001</v>
      </c>
      <c r="C40" s="15">
        <f>VLOOKUP($A40&amp;$C$2,Databáze_opatro!$B$6:$L$2000,6,0)</f>
        <v>50</v>
      </c>
      <c r="D40" s="29">
        <f>VLOOKUP($A40&amp;$C$2,Databáze_opatro!$B$6:$L$2000,7,0)</f>
        <v>167</v>
      </c>
      <c r="E40" s="13">
        <f>VLOOKUP($A40&amp;$C$2,Databáze_opatro!$B$6:$L$2000,8,0)</f>
        <v>813</v>
      </c>
      <c r="F40" s="13">
        <f>VLOOKUP($A40&amp;$C$2,Databáze_opatro!$B$6:$L$2000,9,0)</f>
        <v>845</v>
      </c>
      <c r="G40" s="13">
        <f>VLOOKUP($A40&amp;$C$2,Databáze_opatro!$B$6:$L$2000,10,0)</f>
        <v>194</v>
      </c>
      <c r="H40" s="15">
        <f>VLOOKUP($A40&amp;$C$2,Databáze_opatro!$B$6:$L$2000,11,0)</f>
        <v>83.798816568047329</v>
      </c>
    </row>
    <row r="41" spans="1:8" x14ac:dyDescent="0.25">
      <c r="A41" s="75">
        <v>2010</v>
      </c>
      <c r="B41" s="28">
        <f>VLOOKUP($A41&amp;$C$2,Databáze_opatro!$B$6:$L$2000,5,0)</f>
        <v>96.507059999999996</v>
      </c>
      <c r="C41" s="15">
        <f>VLOOKUP($A41&amp;$C$2,Databáze_opatro!$B$6:$L$2000,6,0)</f>
        <v>54</v>
      </c>
      <c r="D41" s="29">
        <f>VLOOKUP($A41&amp;$C$2,Databáze_opatro!$B$6:$L$2000,7,0)</f>
        <v>230</v>
      </c>
      <c r="E41" s="13">
        <f>VLOOKUP($A41&amp;$C$2,Databáze_opatro!$B$6:$L$2000,8,0)</f>
        <v>854</v>
      </c>
      <c r="F41" s="13">
        <f>VLOOKUP($A41&amp;$C$2,Databáze_opatro!$B$6:$L$2000,9,0)</f>
        <v>832</v>
      </c>
      <c r="G41" s="13">
        <f>VLOOKUP($A41&amp;$C$2,Databáze_opatro!$B$6:$L$2000,10,0)</f>
        <v>216</v>
      </c>
      <c r="H41" s="15">
        <f>VLOOKUP($A41&amp;$C$2,Databáze_opatro!$B$6:$L$2000,11,0)</f>
        <v>94.759615384615387</v>
      </c>
    </row>
    <row r="42" spans="1:8" x14ac:dyDescent="0.25">
      <c r="A42" s="75">
        <v>2011</v>
      </c>
      <c r="B42" s="28">
        <f>VLOOKUP($A42&amp;$C$2,Databáze_opatro!$B$6:$L$2000,5,0)</f>
        <v>78.91046</v>
      </c>
      <c r="C42" s="15">
        <f>VLOOKUP($A42&amp;$C$2,Databáze_opatro!$B$6:$L$2000,6,0)</f>
        <v>55</v>
      </c>
      <c r="D42" s="29">
        <f>VLOOKUP($A42&amp;$C$2,Databáze_opatro!$B$6:$L$2000,7,0)</f>
        <v>161</v>
      </c>
      <c r="E42" s="13">
        <f>VLOOKUP($A42&amp;$C$2,Databáze_opatro!$B$6:$L$2000,8,0)</f>
        <v>848</v>
      </c>
      <c r="F42" s="13">
        <f>VLOOKUP($A42&amp;$C$2,Databáze_opatro!$B$6:$L$2000,9,0)</f>
        <v>859</v>
      </c>
      <c r="G42" s="13">
        <f>VLOOKUP($A42&amp;$C$2,Databáze_opatro!$B$6:$L$2000,10,0)</f>
        <v>205</v>
      </c>
      <c r="H42" s="15">
        <f>VLOOKUP($A42&amp;$C$2,Databáze_opatro!$B$6:$L$2000,11,0)</f>
        <v>87.10710128055878</v>
      </c>
    </row>
    <row r="43" spans="1:8" x14ac:dyDescent="0.25">
      <c r="A43" s="75">
        <v>2012</v>
      </c>
      <c r="B43" s="28">
        <f>VLOOKUP($A43&amp;$C$2,Databáze_opatro!$B$6:$L$2000,5,0)</f>
        <v>88.568449999999999</v>
      </c>
      <c r="C43" s="15">
        <f>VLOOKUP($A43&amp;$C$2,Databáze_opatro!$B$6:$L$2000,6,0)</f>
        <v>62.5</v>
      </c>
      <c r="D43" s="29">
        <f>VLOOKUP($A43&amp;$C$2,Databáze_opatro!$B$6:$L$2000,7,0)</f>
        <v>169</v>
      </c>
      <c r="E43" s="13">
        <f>VLOOKUP($A43&amp;$C$2,Databáze_opatro!$B$6:$L$2000,8,0)</f>
        <v>861</v>
      </c>
      <c r="F43" s="13">
        <f>VLOOKUP($A43&amp;$C$2,Databáze_opatro!$B$6:$L$2000,9,0)</f>
        <v>896</v>
      </c>
      <c r="G43" s="13">
        <f>VLOOKUP($A43&amp;$C$2,Databáze_opatro!$B$6:$L$2000,10,0)</f>
        <v>170</v>
      </c>
      <c r="H43" s="15">
        <f>VLOOKUP($A43&amp;$C$2,Databáze_opatro!$B$6:$L$2000,11,0)</f>
        <v>69.252232142857139</v>
      </c>
    </row>
    <row r="44" spans="1:8" x14ac:dyDescent="0.25">
      <c r="A44" s="75">
        <v>2013</v>
      </c>
      <c r="B44" s="28">
        <f>VLOOKUP($A44&amp;$C$2,Databáze_opatro!$B$6:$L$2000,5,0)</f>
        <v>103.82989999999999</v>
      </c>
      <c r="C44" s="15">
        <f>VLOOKUP($A44&amp;$C$2,Databáze_opatro!$B$6:$L$2000,6,0)</f>
        <v>74</v>
      </c>
      <c r="D44" s="29">
        <f>VLOOKUP($A44&amp;$C$2,Databáze_opatro!$B$6:$L$2000,7,0)</f>
        <v>203</v>
      </c>
      <c r="E44" s="13">
        <f>VLOOKUP($A44&amp;$C$2,Databáze_opatro!$B$6:$L$2000,8,0)</f>
        <v>888</v>
      </c>
      <c r="F44" s="13">
        <f>VLOOKUP($A44&amp;$C$2,Databáze_opatro!$B$6:$L$2000,9,0)</f>
        <v>874</v>
      </c>
      <c r="G44" s="13">
        <f>VLOOKUP($A44&amp;$C$2,Databáze_opatro!$B$6:$L$2000,10,0)</f>
        <v>184</v>
      </c>
      <c r="H44" s="15">
        <f>VLOOKUP($A44&amp;$C$2,Databáze_opatro!$B$6:$L$2000,11,0)</f>
        <v>76.84210526315789</v>
      </c>
    </row>
    <row r="45" spans="1:8" x14ac:dyDescent="0.25">
      <c r="A45" s="75">
        <v>2014</v>
      </c>
      <c r="B45" s="28">
        <f>VLOOKUP($A45&amp;$C$2,Databáze_opatro!$B$6:$L$2000,5,0)</f>
        <v>78.310929999999999</v>
      </c>
      <c r="C45" s="15">
        <f>VLOOKUP($A45&amp;$C$2,Databáze_opatro!$B$6:$L$2000,6,0)</f>
        <v>52</v>
      </c>
      <c r="D45" s="29">
        <f>VLOOKUP($A45&amp;$C$2,Databáze_opatro!$B$6:$L$2000,7,0)</f>
        <v>152</v>
      </c>
      <c r="E45" s="13">
        <f>VLOOKUP($A45&amp;$C$2,Databáze_opatro!$B$6:$L$2000,8,0)</f>
        <v>1248</v>
      </c>
      <c r="F45" s="13">
        <f>VLOOKUP($A45&amp;$C$2,Databáze_opatro!$B$6:$L$2000,9,0)</f>
        <v>1100</v>
      </c>
      <c r="G45" s="13">
        <f>VLOOKUP($A45&amp;$C$2,Databáze_opatro!$B$6:$L$2000,10,0)</f>
        <v>332</v>
      </c>
      <c r="H45" s="15">
        <f>VLOOKUP($A45&amp;$C$2,Databáze_opatro!$B$6:$L$2000,11,0)</f>
        <v>110.16363636363636</v>
      </c>
    </row>
    <row r="46" spans="1:8" x14ac:dyDescent="0.25">
      <c r="A46" s="75">
        <v>2015</v>
      </c>
      <c r="B46" s="28">
        <f>VLOOKUP($A46&amp;$C$2,Databáze_opatro!$B$6:$L$2000,5,0)</f>
        <v>91.204570000000004</v>
      </c>
      <c r="C46" s="15">
        <f>VLOOKUP($A46&amp;$C$2,Databáze_opatro!$B$6:$L$2000,6,0)</f>
        <v>48</v>
      </c>
      <c r="D46" s="29">
        <f>VLOOKUP($A46&amp;$C$2,Databáze_opatro!$B$6:$L$2000,7,0)</f>
        <v>231</v>
      </c>
      <c r="E46" s="13">
        <f>VLOOKUP($A46&amp;$C$2,Databáze_opatro!$B$6:$L$2000,8,0)</f>
        <v>1197</v>
      </c>
      <c r="F46" s="13">
        <f>VLOOKUP($A46&amp;$C$2,Databáze_opatro!$B$6:$L$2000,9,0)</f>
        <v>1207</v>
      </c>
      <c r="G46" s="13">
        <f>VLOOKUP($A46&amp;$C$2,Databáze_opatro!$B$6:$L$2000,10,0)</f>
        <v>322</v>
      </c>
      <c r="H46" s="15">
        <f>VLOOKUP($A46&amp;$C$2,Databáze_opatro!$B$6:$L$2000,11,0)</f>
        <v>97.373653686826842</v>
      </c>
    </row>
    <row r="47" spans="1:8" x14ac:dyDescent="0.25">
      <c r="A47" s="75">
        <v>2016</v>
      </c>
      <c r="B47" s="28">
        <f>VLOOKUP($A47&amp;$C$2,Databáze_opatro!$B$6:$L$2000,5,0)</f>
        <v>137.72229999999999</v>
      </c>
      <c r="C47" s="15">
        <f>VLOOKUP($A47&amp;$C$2,Databáze_opatro!$B$6:$L$2000,6,0)</f>
        <v>64</v>
      </c>
      <c r="D47" s="29">
        <f>VLOOKUP($A47&amp;$C$2,Databáze_opatro!$B$6:$L$2000,7,0)</f>
        <v>341</v>
      </c>
      <c r="E47" s="13">
        <f>VLOOKUP($A47&amp;$C$2,Databáze_opatro!$B$6:$L$2000,8,0)</f>
        <v>1314</v>
      </c>
      <c r="F47" s="13">
        <f>VLOOKUP($A47&amp;$C$2,Databáze_opatro!$B$6:$L$2000,9,0)</f>
        <v>1375</v>
      </c>
      <c r="G47" s="13">
        <f>VLOOKUP($A47&amp;$C$2,Databáze_opatro!$B$6:$L$2000,10,0)</f>
        <v>261</v>
      </c>
      <c r="H47" s="15">
        <f>VLOOKUP($A47&amp;$C$2,Databáze_opatro!$B$6:$L$2000,11,0)</f>
        <v>69.283636363636361</v>
      </c>
    </row>
    <row r="48" spans="1:8" x14ac:dyDescent="0.25">
      <c r="A48" s="383">
        <v>2017</v>
      </c>
      <c r="B48" s="385">
        <f>VLOOKUP($A48&amp;$C$2,Databáze_opatro!$B$6:$L$2000,5,0)</f>
        <v>98.084879999999998</v>
      </c>
      <c r="C48" s="384">
        <f>VLOOKUP($A48&amp;$C$2,Databáze_opatro!$B$6:$L$2000,6,0)</f>
        <v>49</v>
      </c>
      <c r="D48" s="386">
        <f>VLOOKUP($A48&amp;$C$2,Databáze_opatro!$B$6:$L$2000,7,0)</f>
        <v>260</v>
      </c>
      <c r="E48" s="380">
        <f>VLOOKUP($A48&amp;$C$2,Databáze_opatro!$B$6:$L$2000,8,0)</f>
        <v>874</v>
      </c>
      <c r="F48" s="380">
        <f>VLOOKUP($A48&amp;$C$2,Databáze_opatro!$B$6:$L$2000,9,0)</f>
        <v>910</v>
      </c>
      <c r="G48" s="380">
        <f>VLOOKUP($A48&amp;$C$2,Databáze_opatro!$B$6:$L$2000,10,0)</f>
        <v>225</v>
      </c>
      <c r="H48" s="384">
        <f>VLOOKUP($A48&amp;$C$2,Databáze_opatro!$B$6:$L$2000,11,0)</f>
        <v>90.247252747252745</v>
      </c>
    </row>
    <row r="49" spans="1:8" x14ac:dyDescent="0.25">
      <c r="A49" s="383">
        <v>2018</v>
      </c>
      <c r="B49" s="385">
        <f>VLOOKUP($A49&amp;$C$2,Databáze_opatro!$B$6:$L$2000,5,0)</f>
        <v>105.87390000000001</v>
      </c>
      <c r="C49" s="384">
        <f>VLOOKUP($A49&amp;$C$2,Databáze_opatro!$B$6:$L$2000,6,0)</f>
        <v>62</v>
      </c>
      <c r="D49" s="386">
        <f>VLOOKUP($A49&amp;$C$2,Databáze_opatro!$B$6:$L$2000,7,0)</f>
        <v>250</v>
      </c>
      <c r="E49" s="380">
        <f>VLOOKUP($A49&amp;$C$2,Databáze_opatro!$B$6:$L$2000,8,0)</f>
        <v>1019</v>
      </c>
      <c r="F49" s="380">
        <f>VLOOKUP($A49&amp;$C$2,Databáze_opatro!$B$6:$L$2000,9,0)</f>
        <v>998</v>
      </c>
      <c r="G49" s="380">
        <f>VLOOKUP($A49&amp;$C$2,Databáze_opatro!$B$6:$L$2000,10,0)</f>
        <v>246</v>
      </c>
      <c r="H49" s="384">
        <f>VLOOKUP($A49&amp;$C$2,Databáze_opatro!$B$6:$L$2000,11,0)</f>
        <v>89.969939879759522</v>
      </c>
    </row>
    <row r="50" spans="1:8" ht="16.5" thickBot="1" x14ac:dyDescent="0.3">
      <c r="A50" s="77">
        <v>2019</v>
      </c>
      <c r="B50" s="30">
        <f>VLOOKUP($A50&amp;$C$2,Databáze_opatro!$B$6:$L$2000,5,0)</f>
        <v>109.6427</v>
      </c>
      <c r="C50" s="20">
        <f>VLOOKUP($A50&amp;$C$2,Databáze_opatro!$B$6:$L$2000,6,0)</f>
        <v>70.5</v>
      </c>
      <c r="D50" s="31">
        <f>VLOOKUP($A50&amp;$C$2,Databáze_opatro!$B$6:$L$2000,7,0)</f>
        <v>264</v>
      </c>
      <c r="E50" s="18">
        <f>VLOOKUP($A50&amp;$C$2,Databáze_opatro!$B$6:$L$2000,8,0)</f>
        <v>1193</v>
      </c>
      <c r="F50" s="18">
        <f>VLOOKUP($A50&amp;$C$2,Databáze_opatro!$B$6:$L$2000,9,0)</f>
        <v>1059</v>
      </c>
      <c r="G50" s="18">
        <f>VLOOKUP($A50&amp;$C$2,Databáze_opatro!$B$6:$L$2000,10,0)</f>
        <v>380</v>
      </c>
      <c r="H50" s="20">
        <f>VLOOKUP($A50&amp;$C$2,Databáze_opatro!$B$6:$L$2000,11,0)</f>
        <v>130.97261567516526</v>
      </c>
    </row>
    <row r="51" spans="1:8" ht="16.5" thickTop="1" x14ac:dyDescent="0.25"/>
    <row r="52" spans="1:8" x14ac:dyDescent="0.25">
      <c r="A52" s="670" t="s">
        <v>166</v>
      </c>
      <c r="B52" s="670"/>
      <c r="C52" s="670"/>
    </row>
    <row r="53" spans="1:8" ht="16.5" thickBot="1" x14ac:dyDescent="0.3">
      <c r="A53" s="5" t="s">
        <v>93</v>
      </c>
      <c r="B53" s="5" t="s">
        <v>94</v>
      </c>
      <c r="C53" s="5" t="s">
        <v>95</v>
      </c>
      <c r="E53" s="86"/>
      <c r="F53" s="86"/>
      <c r="G53" s="86"/>
    </row>
    <row r="54" spans="1:8" ht="16.5" thickTop="1" x14ac:dyDescent="0.25">
      <c r="A54" s="8">
        <v>11</v>
      </c>
      <c r="B54" s="9" t="s">
        <v>15</v>
      </c>
      <c r="C54" s="9" t="s">
        <v>14</v>
      </c>
    </row>
    <row r="55" spans="1:8" x14ac:dyDescent="0.25">
      <c r="A55" s="13">
        <v>12</v>
      </c>
      <c r="B55" s="14" t="s">
        <v>13</v>
      </c>
      <c r="C55" s="14" t="s">
        <v>14</v>
      </c>
    </row>
    <row r="56" spans="1:8" x14ac:dyDescent="0.25">
      <c r="A56" s="13">
        <v>62</v>
      </c>
      <c r="B56" s="14" t="s">
        <v>66</v>
      </c>
      <c r="C56" s="14" t="s">
        <v>67</v>
      </c>
    </row>
    <row r="57" spans="1:8" x14ac:dyDescent="0.25">
      <c r="A57" s="13">
        <v>63</v>
      </c>
      <c r="B57" s="14" t="s">
        <v>68</v>
      </c>
      <c r="C57" s="14" t="s">
        <v>67</v>
      </c>
    </row>
    <row r="58" spans="1:8" x14ac:dyDescent="0.25">
      <c r="A58" s="13">
        <v>64</v>
      </c>
      <c r="B58" s="14" t="s">
        <v>69</v>
      </c>
      <c r="C58" s="14" t="s">
        <v>67</v>
      </c>
    </row>
    <row r="59" spans="1:8" x14ac:dyDescent="0.25">
      <c r="A59" s="13">
        <v>76</v>
      </c>
      <c r="B59" s="14" t="s">
        <v>81</v>
      </c>
      <c r="C59" s="14" t="s">
        <v>82</v>
      </c>
    </row>
    <row r="60" spans="1:8" x14ac:dyDescent="0.25">
      <c r="A60" s="13">
        <v>65</v>
      </c>
      <c r="B60" s="14" t="s">
        <v>70</v>
      </c>
      <c r="C60" s="14" t="s">
        <v>67</v>
      </c>
    </row>
    <row r="61" spans="1:8" x14ac:dyDescent="0.25">
      <c r="A61" s="13">
        <v>41</v>
      </c>
      <c r="B61" s="14" t="s">
        <v>43</v>
      </c>
      <c r="C61" s="14" t="s">
        <v>44</v>
      </c>
    </row>
    <row r="62" spans="1:8" x14ac:dyDescent="0.25">
      <c r="A62" s="13">
        <v>23</v>
      </c>
      <c r="B62" s="14" t="s">
        <v>24</v>
      </c>
      <c r="C62" s="14" t="s">
        <v>25</v>
      </c>
    </row>
    <row r="63" spans="1:8" x14ac:dyDescent="0.25">
      <c r="A63" s="13">
        <v>24</v>
      </c>
      <c r="B63" s="14" t="s">
        <v>26</v>
      </c>
      <c r="C63" s="14" t="s">
        <v>25</v>
      </c>
    </row>
    <row r="64" spans="1:8" x14ac:dyDescent="0.25">
      <c r="A64" s="13">
        <v>42</v>
      </c>
      <c r="B64" s="14" t="s">
        <v>45</v>
      </c>
      <c r="C64" s="14" t="s">
        <v>44</v>
      </c>
    </row>
    <row r="65" spans="1:3" x14ac:dyDescent="0.25">
      <c r="A65" s="13">
        <v>31</v>
      </c>
      <c r="B65" s="14" t="s">
        <v>33</v>
      </c>
      <c r="C65" s="14" t="s">
        <v>34</v>
      </c>
    </row>
    <row r="66" spans="1:3" x14ac:dyDescent="0.25">
      <c r="A66" s="13">
        <v>77</v>
      </c>
      <c r="B66" s="14" t="s">
        <v>83</v>
      </c>
      <c r="C66" s="14" t="s">
        <v>82</v>
      </c>
    </row>
    <row r="67" spans="1:3" x14ac:dyDescent="0.25">
      <c r="A67" s="13">
        <v>51</v>
      </c>
      <c r="B67" s="14" t="s">
        <v>54</v>
      </c>
      <c r="C67" s="14" t="s">
        <v>55</v>
      </c>
    </row>
    <row r="68" spans="1:3" x14ac:dyDescent="0.25">
      <c r="A68" s="13">
        <v>66</v>
      </c>
      <c r="B68" s="14" t="s">
        <v>71</v>
      </c>
      <c r="C68" s="14" t="s">
        <v>67</v>
      </c>
    </row>
    <row r="69" spans="1:3" x14ac:dyDescent="0.25">
      <c r="A69" s="13">
        <v>52</v>
      </c>
      <c r="B69" s="14" t="s">
        <v>56</v>
      </c>
      <c r="C69" s="14" t="s">
        <v>55</v>
      </c>
    </row>
    <row r="70" spans="1:3" x14ac:dyDescent="0.25">
      <c r="A70" s="13">
        <v>32</v>
      </c>
      <c r="B70" s="14" t="s">
        <v>35</v>
      </c>
      <c r="C70" s="14" t="s">
        <v>34</v>
      </c>
    </row>
    <row r="71" spans="1:3" x14ac:dyDescent="0.25">
      <c r="A71" s="13">
        <v>43</v>
      </c>
      <c r="B71" s="14" t="s">
        <v>46</v>
      </c>
      <c r="C71" s="14" t="s">
        <v>44</v>
      </c>
    </row>
    <row r="72" spans="1:3" x14ac:dyDescent="0.25">
      <c r="A72" s="13">
        <v>53</v>
      </c>
      <c r="B72" s="14" t="s">
        <v>57</v>
      </c>
      <c r="C72" s="14" t="s">
        <v>55</v>
      </c>
    </row>
    <row r="73" spans="1:3" x14ac:dyDescent="0.25">
      <c r="A73" s="13">
        <v>44</v>
      </c>
      <c r="B73" s="14" t="s">
        <v>47</v>
      </c>
      <c r="C73" s="14" t="s">
        <v>44</v>
      </c>
    </row>
    <row r="74" spans="1:3" x14ac:dyDescent="0.25">
      <c r="A74" s="13">
        <v>78</v>
      </c>
      <c r="B74" s="14" t="s">
        <v>84</v>
      </c>
      <c r="C74" s="14" t="s">
        <v>82</v>
      </c>
    </row>
    <row r="75" spans="1:3" x14ac:dyDescent="0.25">
      <c r="A75" s="13">
        <v>54</v>
      </c>
      <c r="B75" s="14" t="s">
        <v>58</v>
      </c>
      <c r="C75" s="14" t="s">
        <v>55</v>
      </c>
    </row>
    <row r="76" spans="1:3" x14ac:dyDescent="0.25">
      <c r="A76" s="13">
        <v>67</v>
      </c>
      <c r="B76" s="14" t="s">
        <v>72</v>
      </c>
      <c r="C76" s="14" t="s">
        <v>67</v>
      </c>
    </row>
    <row r="77" spans="1:3" x14ac:dyDescent="0.25">
      <c r="A77" s="13">
        <v>25</v>
      </c>
      <c r="B77" s="14" t="s">
        <v>27</v>
      </c>
      <c r="C77" s="14" t="s">
        <v>25</v>
      </c>
    </row>
    <row r="78" spans="1:3" x14ac:dyDescent="0.25">
      <c r="A78" s="13">
        <v>33</v>
      </c>
      <c r="B78" s="14" t="s">
        <v>36</v>
      </c>
      <c r="C78" s="14" t="s">
        <v>34</v>
      </c>
    </row>
    <row r="79" spans="1:3" x14ac:dyDescent="0.25">
      <c r="A79" s="13">
        <v>79</v>
      </c>
      <c r="B79" s="14" t="s">
        <v>85</v>
      </c>
      <c r="C79" s="14" t="s">
        <v>82</v>
      </c>
    </row>
    <row r="80" spans="1:3" x14ac:dyDescent="0.25">
      <c r="A80" s="13">
        <v>13</v>
      </c>
      <c r="B80" s="14" t="s">
        <v>16</v>
      </c>
      <c r="C80" s="14" t="s">
        <v>14</v>
      </c>
    </row>
    <row r="81" spans="1:3" x14ac:dyDescent="0.25">
      <c r="A81" s="13">
        <v>34</v>
      </c>
      <c r="B81" s="14" t="s">
        <v>37</v>
      </c>
      <c r="C81" s="14" t="s">
        <v>34</v>
      </c>
    </row>
    <row r="82" spans="1:3" x14ac:dyDescent="0.25">
      <c r="A82" s="13">
        <v>14</v>
      </c>
      <c r="B82" s="14" t="s">
        <v>17</v>
      </c>
      <c r="C82" s="14" t="s">
        <v>14</v>
      </c>
    </row>
    <row r="83" spans="1:3" x14ac:dyDescent="0.25">
      <c r="A83" s="13">
        <v>68</v>
      </c>
      <c r="B83" s="14" t="s">
        <v>73</v>
      </c>
      <c r="C83" s="14" t="s">
        <v>67</v>
      </c>
    </row>
    <row r="84" spans="1:3" x14ac:dyDescent="0.25">
      <c r="A84" s="13">
        <v>15</v>
      </c>
      <c r="B84" s="14" t="s">
        <v>18</v>
      </c>
      <c r="C84" s="14" t="s">
        <v>14</v>
      </c>
    </row>
    <row r="85" spans="1:3" x14ac:dyDescent="0.25">
      <c r="A85" s="13">
        <v>45</v>
      </c>
      <c r="B85" s="14" t="s">
        <v>48</v>
      </c>
      <c r="C85" s="14" t="s">
        <v>44</v>
      </c>
    </row>
    <row r="86" spans="1:3" x14ac:dyDescent="0.25">
      <c r="A86" s="13">
        <v>46</v>
      </c>
      <c r="B86" s="14" t="s">
        <v>49</v>
      </c>
      <c r="C86" s="14" t="s">
        <v>44</v>
      </c>
    </row>
    <row r="87" spans="1:3" x14ac:dyDescent="0.25">
      <c r="A87" s="13">
        <v>47</v>
      </c>
      <c r="B87" s="14" t="s">
        <v>50</v>
      </c>
      <c r="C87" s="14" t="s">
        <v>44</v>
      </c>
    </row>
    <row r="88" spans="1:3" x14ac:dyDescent="0.25">
      <c r="A88" s="13">
        <v>16</v>
      </c>
      <c r="B88" s="14" t="s">
        <v>19</v>
      </c>
      <c r="C88" s="14" t="s">
        <v>14</v>
      </c>
    </row>
    <row r="89" spans="1:3" x14ac:dyDescent="0.25">
      <c r="A89" s="13">
        <v>17</v>
      </c>
      <c r="B89" s="14" t="s">
        <v>20</v>
      </c>
      <c r="C89" s="14" t="s">
        <v>14</v>
      </c>
    </row>
    <row r="90" spans="1:3" x14ac:dyDescent="0.25">
      <c r="A90" s="13">
        <v>48</v>
      </c>
      <c r="B90" s="14" t="s">
        <v>51</v>
      </c>
      <c r="C90" s="14" t="s">
        <v>44</v>
      </c>
    </row>
    <row r="91" spans="1:3" x14ac:dyDescent="0.25">
      <c r="A91" s="13">
        <v>55</v>
      </c>
      <c r="B91" s="14" t="s">
        <v>59</v>
      </c>
      <c r="C91" s="14" t="s">
        <v>55</v>
      </c>
    </row>
    <row r="92" spans="1:3" x14ac:dyDescent="0.25">
      <c r="A92" s="13">
        <v>80</v>
      </c>
      <c r="B92" s="14" t="s">
        <v>86</v>
      </c>
      <c r="C92" s="14" t="s">
        <v>82</v>
      </c>
    </row>
    <row r="93" spans="1:3" x14ac:dyDescent="0.25">
      <c r="A93" s="13">
        <v>18</v>
      </c>
      <c r="B93" s="14" t="s">
        <v>21</v>
      </c>
      <c r="C93" s="14" t="s">
        <v>14</v>
      </c>
    </row>
    <row r="94" spans="1:3" x14ac:dyDescent="0.25">
      <c r="A94" s="13">
        <v>81</v>
      </c>
      <c r="B94" s="14" t="s">
        <v>87</v>
      </c>
      <c r="C94" s="14" t="s">
        <v>82</v>
      </c>
    </row>
    <row r="95" spans="1:3" x14ac:dyDescent="0.25">
      <c r="A95" s="13">
        <v>82</v>
      </c>
      <c r="B95" s="14" t="s">
        <v>88</v>
      </c>
      <c r="C95" s="14" t="s">
        <v>82</v>
      </c>
    </row>
    <row r="96" spans="1:3" x14ac:dyDescent="0.25">
      <c r="A96" s="13">
        <v>83</v>
      </c>
      <c r="B96" s="14" t="s">
        <v>89</v>
      </c>
      <c r="C96" s="14" t="s">
        <v>82</v>
      </c>
    </row>
    <row r="97" spans="1:3" x14ac:dyDescent="0.25">
      <c r="A97" s="13">
        <v>56</v>
      </c>
      <c r="B97" s="14" t="s">
        <v>60</v>
      </c>
      <c r="C97" s="14" t="s">
        <v>55</v>
      </c>
    </row>
    <row r="98" spans="1:3" x14ac:dyDescent="0.25">
      <c r="A98" s="13">
        <v>26</v>
      </c>
      <c r="B98" s="14" t="s">
        <v>28</v>
      </c>
      <c r="C98" s="14" t="s">
        <v>25</v>
      </c>
    </row>
    <row r="99" spans="1:3" x14ac:dyDescent="0.25">
      <c r="A99" s="13">
        <v>27</v>
      </c>
      <c r="B99" s="14" t="s">
        <v>29</v>
      </c>
      <c r="C99" s="14" t="s">
        <v>25</v>
      </c>
    </row>
    <row r="100" spans="1:3" x14ac:dyDescent="0.25">
      <c r="A100" s="13">
        <v>35</v>
      </c>
      <c r="B100" s="14" t="s">
        <v>38</v>
      </c>
      <c r="C100" s="14" t="s">
        <v>34</v>
      </c>
    </row>
    <row r="101" spans="1:3" x14ac:dyDescent="0.25">
      <c r="A101" s="13">
        <v>36</v>
      </c>
      <c r="B101" s="14" t="s">
        <v>117</v>
      </c>
      <c r="C101" s="14" t="s">
        <v>34</v>
      </c>
    </row>
    <row r="102" spans="1:3" x14ac:dyDescent="0.25">
      <c r="A102" s="13">
        <v>37</v>
      </c>
      <c r="B102" s="14" t="s">
        <v>39</v>
      </c>
      <c r="C102" s="14" t="s">
        <v>34</v>
      </c>
    </row>
    <row r="103" spans="1:3" x14ac:dyDescent="0.25">
      <c r="A103" s="13">
        <v>1</v>
      </c>
      <c r="B103" s="14" t="s">
        <v>2</v>
      </c>
      <c r="C103" s="14" t="s">
        <v>3</v>
      </c>
    </row>
    <row r="104" spans="1:3" x14ac:dyDescent="0.25">
      <c r="A104" s="13">
        <v>2</v>
      </c>
      <c r="B104" s="14" t="s">
        <v>4</v>
      </c>
      <c r="C104" s="14" t="s">
        <v>3</v>
      </c>
    </row>
    <row r="105" spans="1:3" x14ac:dyDescent="0.25">
      <c r="A105" s="13">
        <v>3</v>
      </c>
      <c r="B105" s="14" t="s">
        <v>5</v>
      </c>
      <c r="C105" s="14" t="s">
        <v>3</v>
      </c>
    </row>
    <row r="106" spans="1:3" x14ac:dyDescent="0.25">
      <c r="A106" s="13">
        <v>4</v>
      </c>
      <c r="B106" s="14" t="s">
        <v>6</v>
      </c>
      <c r="C106" s="14" t="s">
        <v>3</v>
      </c>
    </row>
    <row r="107" spans="1:3" x14ac:dyDescent="0.25">
      <c r="A107" s="13">
        <v>5</v>
      </c>
      <c r="B107" s="14" t="s">
        <v>7</v>
      </c>
      <c r="C107" s="14" t="s">
        <v>3</v>
      </c>
    </row>
    <row r="108" spans="1:3" x14ac:dyDescent="0.25">
      <c r="A108" s="13">
        <v>6</v>
      </c>
      <c r="B108" s="14" t="s">
        <v>8</v>
      </c>
      <c r="C108" s="14" t="s">
        <v>3</v>
      </c>
    </row>
    <row r="109" spans="1:3" x14ac:dyDescent="0.25">
      <c r="A109" s="13">
        <v>7</v>
      </c>
      <c r="B109" s="14" t="s">
        <v>9</v>
      </c>
      <c r="C109" s="14" t="s">
        <v>3</v>
      </c>
    </row>
    <row r="110" spans="1:3" x14ac:dyDescent="0.25">
      <c r="A110" s="13">
        <v>8</v>
      </c>
      <c r="B110" s="14" t="s">
        <v>10</v>
      </c>
      <c r="C110" s="14" t="s">
        <v>3</v>
      </c>
    </row>
    <row r="111" spans="1:3" x14ac:dyDescent="0.25">
      <c r="A111" s="13">
        <v>9</v>
      </c>
      <c r="B111" s="14" t="s">
        <v>11</v>
      </c>
      <c r="C111" s="14" t="s">
        <v>3</v>
      </c>
    </row>
    <row r="112" spans="1:3" x14ac:dyDescent="0.25">
      <c r="A112" s="13">
        <v>10</v>
      </c>
      <c r="B112" s="14" t="s">
        <v>12</v>
      </c>
      <c r="C112" s="14" t="s">
        <v>3</v>
      </c>
    </row>
    <row r="113" spans="1:3" x14ac:dyDescent="0.25">
      <c r="A113" s="13">
        <v>19</v>
      </c>
      <c r="B113" s="14" t="s">
        <v>115</v>
      </c>
      <c r="C113" s="14" t="s">
        <v>14</v>
      </c>
    </row>
    <row r="114" spans="1:3" x14ac:dyDescent="0.25">
      <c r="A114" s="13">
        <v>20</v>
      </c>
      <c r="B114" s="14" t="s">
        <v>116</v>
      </c>
      <c r="C114" s="14" t="s">
        <v>14</v>
      </c>
    </row>
    <row r="115" spans="1:3" x14ac:dyDescent="0.25">
      <c r="A115" s="13">
        <v>28</v>
      </c>
      <c r="B115" s="14" t="s">
        <v>30</v>
      </c>
      <c r="C115" s="14" t="s">
        <v>25</v>
      </c>
    </row>
    <row r="116" spans="1:3" x14ac:dyDescent="0.25">
      <c r="A116" s="13">
        <v>69</v>
      </c>
      <c r="B116" s="14" t="s">
        <v>74</v>
      </c>
      <c r="C116" s="14" t="s">
        <v>67</v>
      </c>
    </row>
    <row r="117" spans="1:3" x14ac:dyDescent="0.25">
      <c r="A117" s="13">
        <v>84</v>
      </c>
      <c r="B117" s="14" t="s">
        <v>90</v>
      </c>
      <c r="C117" s="14" t="s">
        <v>82</v>
      </c>
    </row>
    <row r="118" spans="1:3" x14ac:dyDescent="0.25">
      <c r="A118" s="13">
        <v>21</v>
      </c>
      <c r="B118" s="14" t="s">
        <v>22</v>
      </c>
      <c r="C118" s="14" t="s">
        <v>14</v>
      </c>
    </row>
    <row r="119" spans="1:3" x14ac:dyDescent="0.25">
      <c r="A119" s="13">
        <v>22</v>
      </c>
      <c r="B119" s="14" t="s">
        <v>23</v>
      </c>
      <c r="C119" s="14" t="s">
        <v>14</v>
      </c>
    </row>
    <row r="120" spans="1:3" x14ac:dyDescent="0.25">
      <c r="A120" s="13">
        <v>38</v>
      </c>
      <c r="B120" s="14" t="s">
        <v>40</v>
      </c>
      <c r="C120" s="14" t="s">
        <v>34</v>
      </c>
    </row>
    <row r="121" spans="1:3" x14ac:dyDescent="0.25">
      <c r="A121" s="13">
        <v>57</v>
      </c>
      <c r="B121" s="14" t="s">
        <v>61</v>
      </c>
      <c r="C121" s="14" t="s">
        <v>55</v>
      </c>
    </row>
    <row r="122" spans="1:3" x14ac:dyDescent="0.25">
      <c r="A122" s="13">
        <v>58</v>
      </c>
      <c r="B122" s="14" t="s">
        <v>62</v>
      </c>
      <c r="C122" s="14" t="s">
        <v>55</v>
      </c>
    </row>
    <row r="123" spans="1:3" x14ac:dyDescent="0.25">
      <c r="A123" s="13">
        <v>39</v>
      </c>
      <c r="B123" s="14" t="s">
        <v>41</v>
      </c>
      <c r="C123" s="14" t="s">
        <v>34</v>
      </c>
    </row>
    <row r="124" spans="1:3" x14ac:dyDescent="0.25">
      <c r="A124" s="13">
        <v>29</v>
      </c>
      <c r="B124" s="14" t="s">
        <v>31</v>
      </c>
      <c r="C124" s="14" t="s">
        <v>25</v>
      </c>
    </row>
    <row r="125" spans="1:3" x14ac:dyDescent="0.25">
      <c r="A125" s="13">
        <v>59</v>
      </c>
      <c r="B125" s="14" t="s">
        <v>63</v>
      </c>
      <c r="C125" s="14" t="s">
        <v>55</v>
      </c>
    </row>
    <row r="126" spans="1:3" x14ac:dyDescent="0.25">
      <c r="A126" s="13">
        <v>85</v>
      </c>
      <c r="B126" s="14" t="s">
        <v>91</v>
      </c>
      <c r="C126" s="14" t="s">
        <v>82</v>
      </c>
    </row>
    <row r="127" spans="1:3" x14ac:dyDescent="0.25">
      <c r="A127" s="13">
        <v>30</v>
      </c>
      <c r="B127" s="14" t="s">
        <v>32</v>
      </c>
      <c r="C127" s="14" t="s">
        <v>25</v>
      </c>
    </row>
    <row r="128" spans="1:3" x14ac:dyDescent="0.25">
      <c r="A128" s="13">
        <v>40</v>
      </c>
      <c r="B128" s="14" t="s">
        <v>42</v>
      </c>
      <c r="C128" s="14" t="s">
        <v>34</v>
      </c>
    </row>
    <row r="129" spans="1:3" x14ac:dyDescent="0.25">
      <c r="A129" s="13">
        <v>49</v>
      </c>
      <c r="B129" s="14" t="s">
        <v>52</v>
      </c>
      <c r="C129" s="14" t="s">
        <v>44</v>
      </c>
    </row>
    <row r="130" spans="1:3" x14ac:dyDescent="0.25">
      <c r="A130" s="13">
        <v>60</v>
      </c>
      <c r="B130" s="14" t="s">
        <v>64</v>
      </c>
      <c r="C130" s="14" t="s">
        <v>55</v>
      </c>
    </row>
    <row r="131" spans="1:3" x14ac:dyDescent="0.25">
      <c r="A131" s="13">
        <v>70</v>
      </c>
      <c r="B131" s="14" t="s">
        <v>75</v>
      </c>
      <c r="C131" s="14" t="s">
        <v>67</v>
      </c>
    </row>
    <row r="132" spans="1:3" x14ac:dyDescent="0.25">
      <c r="A132" s="13">
        <v>71</v>
      </c>
      <c r="B132" s="14" t="s">
        <v>76</v>
      </c>
      <c r="C132" s="14" t="s">
        <v>67</v>
      </c>
    </row>
    <row r="133" spans="1:3" x14ac:dyDescent="0.25">
      <c r="A133" s="13">
        <v>50</v>
      </c>
      <c r="B133" s="14" t="s">
        <v>53</v>
      </c>
      <c r="C133" s="14" t="s">
        <v>44</v>
      </c>
    </row>
    <row r="134" spans="1:3" x14ac:dyDescent="0.25">
      <c r="A134" s="13">
        <v>61</v>
      </c>
      <c r="B134" s="14" t="s">
        <v>65</v>
      </c>
      <c r="C134" s="14" t="s">
        <v>55</v>
      </c>
    </row>
    <row r="135" spans="1:3" x14ac:dyDescent="0.25">
      <c r="A135" s="13">
        <v>86</v>
      </c>
      <c r="B135" s="14" t="s">
        <v>92</v>
      </c>
      <c r="C135" s="14" t="s">
        <v>82</v>
      </c>
    </row>
    <row r="136" spans="1:3" x14ac:dyDescent="0.25">
      <c r="A136" s="13">
        <v>72</v>
      </c>
      <c r="B136" s="14" t="s">
        <v>77</v>
      </c>
      <c r="C136" s="14" t="s">
        <v>67</v>
      </c>
    </row>
    <row r="137" spans="1:3" x14ac:dyDescent="0.25">
      <c r="A137" s="13">
        <v>73</v>
      </c>
      <c r="B137" s="14" t="s">
        <v>78</v>
      </c>
      <c r="C137" s="14" t="s">
        <v>67</v>
      </c>
    </row>
    <row r="138" spans="1:3" x14ac:dyDescent="0.25">
      <c r="A138" s="13">
        <v>74</v>
      </c>
      <c r="B138" s="14" t="s">
        <v>79</v>
      </c>
      <c r="C138" s="14" t="s">
        <v>67</v>
      </c>
    </row>
    <row r="139" spans="1:3" ht="16.5" thickBot="1" x14ac:dyDescent="0.3">
      <c r="A139" s="18">
        <v>75</v>
      </c>
      <c r="B139" s="19" t="s">
        <v>80</v>
      </c>
      <c r="C139" s="19" t="s">
        <v>67</v>
      </c>
    </row>
    <row r="140" spans="1:3" ht="16.5" thickTop="1" x14ac:dyDescent="0.25"/>
  </sheetData>
  <sortState ref="A49:C134">
    <sortCondition ref="B49:B134"/>
  </sortState>
  <mergeCells count="11">
    <mergeCell ref="M4:O4"/>
    <mergeCell ref="B5:D5"/>
    <mergeCell ref="E5:H5"/>
    <mergeCell ref="M16:O16"/>
    <mergeCell ref="A2:B2"/>
    <mergeCell ref="A3:B3"/>
    <mergeCell ref="A52:C52"/>
    <mergeCell ref="B21:D21"/>
    <mergeCell ref="E21:H21"/>
    <mergeCell ref="B37:D37"/>
    <mergeCell ref="E37:H37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5" tint="0.39997558519241921"/>
  </sheetPr>
  <dimension ref="A1:L1038"/>
  <sheetViews>
    <sheetView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RowHeight="15.75" x14ac:dyDescent="0.25"/>
  <cols>
    <col min="1" max="1" width="13.375" customWidth="1"/>
    <col min="2" max="2" width="22.375" style="40" hidden="1" customWidth="1"/>
    <col min="3" max="3" width="13.375" customWidth="1"/>
    <col min="4" max="4" width="18.25" bestFit="1" customWidth="1"/>
    <col min="5" max="5" width="15" bestFit="1" customWidth="1"/>
    <col min="6" max="6" width="12.625" style="495" customWidth="1"/>
    <col min="7" max="8" width="12.625" style="409" customWidth="1"/>
    <col min="9" max="12" width="12.625" style="405" customWidth="1"/>
  </cols>
  <sheetData>
    <row r="1" spans="1:12" x14ac:dyDescent="0.25">
      <c r="A1" s="1" t="s">
        <v>133</v>
      </c>
      <c r="B1" s="3"/>
      <c r="C1" s="1"/>
    </row>
    <row r="2" spans="1:12" x14ac:dyDescent="0.25">
      <c r="A2" s="1" t="s">
        <v>281</v>
      </c>
      <c r="B2" s="3"/>
      <c r="C2" s="1"/>
    </row>
    <row r="3" spans="1:12" ht="16.5" thickBot="1" x14ac:dyDescent="0.3"/>
    <row r="4" spans="1:12" ht="16.5" customHeight="1" thickTop="1" x14ac:dyDescent="0.25">
      <c r="A4" s="70"/>
      <c r="B4" s="78"/>
      <c r="C4" s="70"/>
      <c r="D4" s="70"/>
      <c r="E4" s="70"/>
      <c r="F4" s="654" t="s">
        <v>1</v>
      </c>
      <c r="G4" s="655"/>
      <c r="H4" s="656"/>
      <c r="I4" s="657" t="s">
        <v>109</v>
      </c>
      <c r="J4" s="657"/>
      <c r="K4" s="657"/>
      <c r="L4" s="657"/>
    </row>
    <row r="5" spans="1:12" ht="32.25" thickBot="1" x14ac:dyDescent="0.3">
      <c r="A5" s="5"/>
      <c r="B5" s="5" t="s">
        <v>138</v>
      </c>
      <c r="C5" s="5" t="s">
        <v>137</v>
      </c>
      <c r="D5" s="5" t="s">
        <v>94</v>
      </c>
      <c r="E5" s="5" t="s">
        <v>95</v>
      </c>
      <c r="F5" s="496" t="s">
        <v>96</v>
      </c>
      <c r="G5" s="445" t="s">
        <v>97</v>
      </c>
      <c r="H5" s="446" t="s">
        <v>98</v>
      </c>
      <c r="I5" s="69" t="s">
        <v>124</v>
      </c>
      <c r="J5" s="69" t="s">
        <v>125</v>
      </c>
      <c r="K5" s="69" t="s">
        <v>126</v>
      </c>
      <c r="L5" s="69" t="s">
        <v>177</v>
      </c>
    </row>
    <row r="6" spans="1:12" ht="16.5" thickTop="1" x14ac:dyDescent="0.25">
      <c r="A6" s="8">
        <v>1</v>
      </c>
      <c r="B6" s="79" t="str">
        <f>CONCATENATE(C6,D6)</f>
        <v>2008Praha 1</v>
      </c>
      <c r="C6" s="8">
        <v>2008</v>
      </c>
      <c r="D6" s="9" t="s">
        <v>2</v>
      </c>
      <c r="E6" s="9" t="s">
        <v>3</v>
      </c>
      <c r="F6" s="447"/>
      <c r="G6" s="436"/>
      <c r="H6" s="497"/>
      <c r="I6" s="436">
        <v>242</v>
      </c>
      <c r="J6" s="436">
        <v>210</v>
      </c>
      <c r="K6" s="436">
        <v>97</v>
      </c>
      <c r="L6" s="400">
        <f>K6/J6*365</f>
        <v>168.5952380952381</v>
      </c>
    </row>
    <row r="7" spans="1:12" x14ac:dyDescent="0.25">
      <c r="A7" s="13">
        <v>2</v>
      </c>
      <c r="B7" s="80" t="str">
        <f t="shared" ref="B7:B70" si="0">CONCATENATE(C7,D7)</f>
        <v>2008Praha 2</v>
      </c>
      <c r="C7" s="13">
        <v>2008</v>
      </c>
      <c r="D7" s="14" t="s">
        <v>4</v>
      </c>
      <c r="E7" s="14" t="s">
        <v>3</v>
      </c>
      <c r="F7" s="449"/>
      <c r="G7" s="398"/>
      <c r="H7" s="458"/>
      <c r="I7" s="398">
        <v>469</v>
      </c>
      <c r="J7" s="398">
        <v>516</v>
      </c>
      <c r="K7" s="398">
        <v>61</v>
      </c>
      <c r="L7" s="392">
        <f t="shared" ref="L7:L70" si="1">K7/J7*365</f>
        <v>43.149224806201552</v>
      </c>
    </row>
    <row r="8" spans="1:12" x14ac:dyDescent="0.25">
      <c r="A8" s="13">
        <v>3</v>
      </c>
      <c r="B8" s="80" t="str">
        <f t="shared" si="0"/>
        <v>2008Praha 3</v>
      </c>
      <c r="C8" s="13">
        <v>2008</v>
      </c>
      <c r="D8" s="14" t="s">
        <v>5</v>
      </c>
      <c r="E8" s="14" t="s">
        <v>3</v>
      </c>
      <c r="F8" s="449"/>
      <c r="G8" s="398"/>
      <c r="H8" s="458"/>
      <c r="I8" s="398">
        <v>906</v>
      </c>
      <c r="J8" s="398">
        <v>827</v>
      </c>
      <c r="K8" s="398">
        <v>256</v>
      </c>
      <c r="L8" s="392">
        <f t="shared" si="1"/>
        <v>112.98669891172914</v>
      </c>
    </row>
    <row r="9" spans="1:12" x14ac:dyDescent="0.25">
      <c r="A9" s="13">
        <v>4</v>
      </c>
      <c r="B9" s="80" t="str">
        <f t="shared" si="0"/>
        <v>2008Praha 4</v>
      </c>
      <c r="C9" s="13">
        <v>2008</v>
      </c>
      <c r="D9" s="14" t="s">
        <v>6</v>
      </c>
      <c r="E9" s="14" t="s">
        <v>3</v>
      </c>
      <c r="F9" s="449"/>
      <c r="G9" s="398"/>
      <c r="H9" s="458"/>
      <c r="I9" s="398">
        <v>2655</v>
      </c>
      <c r="J9" s="398">
        <v>2557</v>
      </c>
      <c r="K9" s="398">
        <v>576</v>
      </c>
      <c r="L9" s="392">
        <f t="shared" si="1"/>
        <v>82.221353148220572</v>
      </c>
    </row>
    <row r="10" spans="1:12" x14ac:dyDescent="0.25">
      <c r="A10" s="13">
        <v>5</v>
      </c>
      <c r="B10" s="80" t="str">
        <f t="shared" si="0"/>
        <v>2008Praha 5</v>
      </c>
      <c r="C10" s="13">
        <v>2008</v>
      </c>
      <c r="D10" s="14" t="s">
        <v>7</v>
      </c>
      <c r="E10" s="14" t="s">
        <v>3</v>
      </c>
      <c r="F10" s="449"/>
      <c r="G10" s="398"/>
      <c r="H10" s="458"/>
      <c r="I10" s="398">
        <v>1850</v>
      </c>
      <c r="J10" s="398">
        <v>1827</v>
      </c>
      <c r="K10" s="398">
        <v>374</v>
      </c>
      <c r="L10" s="392">
        <f t="shared" si="1"/>
        <v>74.718117131910233</v>
      </c>
    </row>
    <row r="11" spans="1:12" x14ac:dyDescent="0.25">
      <c r="A11" s="13">
        <v>6</v>
      </c>
      <c r="B11" s="80" t="str">
        <f t="shared" si="0"/>
        <v>2008Praha 6</v>
      </c>
      <c r="C11" s="13">
        <v>2008</v>
      </c>
      <c r="D11" s="14" t="s">
        <v>8</v>
      </c>
      <c r="E11" s="14" t="s">
        <v>3</v>
      </c>
      <c r="F11" s="449"/>
      <c r="G11" s="398"/>
      <c r="H11" s="458"/>
      <c r="I11" s="398">
        <v>1111</v>
      </c>
      <c r="J11" s="398">
        <v>1014</v>
      </c>
      <c r="K11" s="398">
        <v>309</v>
      </c>
      <c r="L11" s="392">
        <f t="shared" si="1"/>
        <v>111.22781065088758</v>
      </c>
    </row>
    <row r="12" spans="1:12" x14ac:dyDescent="0.25">
      <c r="A12" s="13">
        <v>7</v>
      </c>
      <c r="B12" s="80" t="str">
        <f t="shared" si="0"/>
        <v>2008Praha 7</v>
      </c>
      <c r="C12" s="13">
        <v>2008</v>
      </c>
      <c r="D12" s="14" t="s">
        <v>9</v>
      </c>
      <c r="E12" s="14" t="s">
        <v>3</v>
      </c>
      <c r="F12" s="449"/>
      <c r="G12" s="398"/>
      <c r="H12" s="458"/>
      <c r="I12" s="398">
        <v>377</v>
      </c>
      <c r="J12" s="398">
        <v>351</v>
      </c>
      <c r="K12" s="398">
        <v>92</v>
      </c>
      <c r="L12" s="392">
        <f t="shared" si="1"/>
        <v>95.669515669515661</v>
      </c>
    </row>
    <row r="13" spans="1:12" x14ac:dyDescent="0.25">
      <c r="A13" s="13">
        <v>8</v>
      </c>
      <c r="B13" s="80" t="str">
        <f t="shared" si="0"/>
        <v>2008Praha 8</v>
      </c>
      <c r="C13" s="13">
        <v>2008</v>
      </c>
      <c r="D13" s="14" t="s">
        <v>10</v>
      </c>
      <c r="E13" s="14" t="s">
        <v>3</v>
      </c>
      <c r="F13" s="449"/>
      <c r="G13" s="398"/>
      <c r="H13" s="458"/>
      <c r="I13" s="398">
        <v>1082</v>
      </c>
      <c r="J13" s="398">
        <v>1112</v>
      </c>
      <c r="K13" s="398">
        <v>246</v>
      </c>
      <c r="L13" s="392">
        <f t="shared" si="1"/>
        <v>80.746402877697847</v>
      </c>
    </row>
    <row r="14" spans="1:12" x14ac:dyDescent="0.25">
      <c r="A14" s="13">
        <v>9</v>
      </c>
      <c r="B14" s="80" t="str">
        <f t="shared" si="0"/>
        <v>2008Praha 9</v>
      </c>
      <c r="C14" s="13">
        <v>2008</v>
      </c>
      <c r="D14" s="14" t="s">
        <v>11</v>
      </c>
      <c r="E14" s="14" t="s">
        <v>3</v>
      </c>
      <c r="F14" s="449"/>
      <c r="G14" s="398"/>
      <c r="H14" s="458"/>
      <c r="I14" s="398">
        <v>1640</v>
      </c>
      <c r="J14" s="398">
        <v>1590</v>
      </c>
      <c r="K14" s="398">
        <v>318</v>
      </c>
      <c r="L14" s="392">
        <f t="shared" si="1"/>
        <v>73</v>
      </c>
    </row>
    <row r="15" spans="1:12" x14ac:dyDescent="0.25">
      <c r="A15" s="13">
        <v>10</v>
      </c>
      <c r="B15" s="80" t="str">
        <f t="shared" si="0"/>
        <v>2008Praha 10</v>
      </c>
      <c r="C15" s="13">
        <v>2008</v>
      </c>
      <c r="D15" s="14" t="s">
        <v>12</v>
      </c>
      <c r="E15" s="14" t="s">
        <v>3</v>
      </c>
      <c r="F15" s="449"/>
      <c r="G15" s="398"/>
      <c r="H15" s="458"/>
      <c r="I15" s="398">
        <v>1619</v>
      </c>
      <c r="J15" s="398">
        <v>1591</v>
      </c>
      <c r="K15" s="398">
        <v>329</v>
      </c>
      <c r="L15" s="392">
        <f t="shared" si="1"/>
        <v>75.47768698931489</v>
      </c>
    </row>
    <row r="16" spans="1:12" x14ac:dyDescent="0.25">
      <c r="A16" s="13">
        <v>11</v>
      </c>
      <c r="B16" s="80" t="str">
        <f t="shared" si="0"/>
        <v>2008Beroun</v>
      </c>
      <c r="C16" s="13">
        <v>2008</v>
      </c>
      <c r="D16" s="14" t="s">
        <v>13</v>
      </c>
      <c r="E16" s="14" t="s">
        <v>14</v>
      </c>
      <c r="F16" s="449"/>
      <c r="G16" s="398"/>
      <c r="H16" s="458"/>
      <c r="I16" s="398">
        <v>1082</v>
      </c>
      <c r="J16" s="398">
        <v>1078</v>
      </c>
      <c r="K16" s="398">
        <v>201</v>
      </c>
      <c r="L16" s="392">
        <f t="shared" si="1"/>
        <v>68.056586270871989</v>
      </c>
    </row>
    <row r="17" spans="1:12" x14ac:dyDescent="0.25">
      <c r="A17" s="13">
        <v>12</v>
      </c>
      <c r="B17" s="80" t="str">
        <f t="shared" si="0"/>
        <v>2008Benešov</v>
      </c>
      <c r="C17" s="13">
        <v>2008</v>
      </c>
      <c r="D17" s="14" t="s">
        <v>15</v>
      </c>
      <c r="E17" s="14" t="s">
        <v>14</v>
      </c>
      <c r="F17" s="449"/>
      <c r="G17" s="398"/>
      <c r="H17" s="458"/>
      <c r="I17" s="398">
        <v>806</v>
      </c>
      <c r="J17" s="398">
        <v>870</v>
      </c>
      <c r="K17" s="398">
        <v>226</v>
      </c>
      <c r="L17" s="392">
        <f t="shared" si="1"/>
        <v>94.81609195402298</v>
      </c>
    </row>
    <row r="18" spans="1:12" x14ac:dyDescent="0.25">
      <c r="A18" s="13">
        <v>13</v>
      </c>
      <c r="B18" s="80" t="str">
        <f t="shared" si="0"/>
        <v>2008Kladno</v>
      </c>
      <c r="C18" s="13">
        <v>2008</v>
      </c>
      <c r="D18" s="14" t="s">
        <v>16</v>
      </c>
      <c r="E18" s="14" t="s">
        <v>14</v>
      </c>
      <c r="F18" s="449"/>
      <c r="G18" s="398"/>
      <c r="H18" s="458"/>
      <c r="I18" s="398">
        <v>1824</v>
      </c>
      <c r="J18" s="398">
        <v>1804</v>
      </c>
      <c r="K18" s="398">
        <v>412</v>
      </c>
      <c r="L18" s="392">
        <f t="shared" si="1"/>
        <v>83.35920177383592</v>
      </c>
    </row>
    <row r="19" spans="1:12" x14ac:dyDescent="0.25">
      <c r="A19" s="13">
        <v>14</v>
      </c>
      <c r="B19" s="80" t="str">
        <f t="shared" si="0"/>
        <v>2008Kolín</v>
      </c>
      <c r="C19" s="13">
        <v>2008</v>
      </c>
      <c r="D19" s="14" t="s">
        <v>17</v>
      </c>
      <c r="E19" s="14" t="s">
        <v>14</v>
      </c>
      <c r="F19" s="449"/>
      <c r="G19" s="398"/>
      <c r="H19" s="458"/>
      <c r="I19" s="398">
        <v>1429</v>
      </c>
      <c r="J19" s="398">
        <v>1358</v>
      </c>
      <c r="K19" s="398">
        <v>291</v>
      </c>
      <c r="L19" s="392">
        <f t="shared" si="1"/>
        <v>78.214285714285708</v>
      </c>
    </row>
    <row r="20" spans="1:12" x14ac:dyDescent="0.25">
      <c r="A20" s="13">
        <v>15</v>
      </c>
      <c r="B20" s="80" t="str">
        <f t="shared" si="0"/>
        <v>2008Kutná Hora</v>
      </c>
      <c r="C20" s="13">
        <v>2008</v>
      </c>
      <c r="D20" s="14" t="s">
        <v>18</v>
      </c>
      <c r="E20" s="14" t="s">
        <v>14</v>
      </c>
      <c r="F20" s="449"/>
      <c r="G20" s="398"/>
      <c r="H20" s="458"/>
      <c r="I20" s="398">
        <v>804</v>
      </c>
      <c r="J20" s="398">
        <v>786</v>
      </c>
      <c r="K20" s="398">
        <v>167</v>
      </c>
      <c r="L20" s="392">
        <f t="shared" si="1"/>
        <v>77.550890585241731</v>
      </c>
    </row>
    <row r="21" spans="1:12" x14ac:dyDescent="0.25">
      <c r="A21" s="13">
        <v>16</v>
      </c>
      <c r="B21" s="80" t="str">
        <f t="shared" si="0"/>
        <v>2008Mělník</v>
      </c>
      <c r="C21" s="13">
        <v>2008</v>
      </c>
      <c r="D21" s="14" t="s">
        <v>19</v>
      </c>
      <c r="E21" s="14" t="s">
        <v>14</v>
      </c>
      <c r="F21" s="449"/>
      <c r="G21" s="398"/>
      <c r="H21" s="458"/>
      <c r="I21" s="398">
        <v>1160</v>
      </c>
      <c r="J21" s="398">
        <v>1180</v>
      </c>
      <c r="K21" s="398">
        <v>232</v>
      </c>
      <c r="L21" s="392">
        <f t="shared" si="1"/>
        <v>71.762711864406782</v>
      </c>
    </row>
    <row r="22" spans="1:12" x14ac:dyDescent="0.25">
      <c r="A22" s="13">
        <v>17</v>
      </c>
      <c r="B22" s="80" t="str">
        <f t="shared" si="0"/>
        <v>2008Mladá Boleslav</v>
      </c>
      <c r="C22" s="13">
        <v>2008</v>
      </c>
      <c r="D22" s="14" t="s">
        <v>20</v>
      </c>
      <c r="E22" s="14" t="s">
        <v>14</v>
      </c>
      <c r="F22" s="449"/>
      <c r="G22" s="398"/>
      <c r="H22" s="458"/>
      <c r="I22" s="398">
        <v>1438</v>
      </c>
      <c r="J22" s="398">
        <v>1373</v>
      </c>
      <c r="K22" s="398">
        <v>236</v>
      </c>
      <c r="L22" s="392">
        <f t="shared" si="1"/>
        <v>62.738528769118723</v>
      </c>
    </row>
    <row r="23" spans="1:12" x14ac:dyDescent="0.25">
      <c r="A23" s="13">
        <v>18</v>
      </c>
      <c r="B23" s="80" t="str">
        <f t="shared" si="0"/>
        <v>2008Nymburk</v>
      </c>
      <c r="C23" s="13">
        <v>2008</v>
      </c>
      <c r="D23" s="14" t="s">
        <v>21</v>
      </c>
      <c r="E23" s="14" t="s">
        <v>14</v>
      </c>
      <c r="F23" s="449"/>
      <c r="G23" s="398"/>
      <c r="H23" s="458"/>
      <c r="I23" s="398">
        <v>1097</v>
      </c>
      <c r="J23" s="398">
        <v>1096</v>
      </c>
      <c r="K23" s="398">
        <v>188</v>
      </c>
      <c r="L23" s="392">
        <f t="shared" si="1"/>
        <v>62.609489051094897</v>
      </c>
    </row>
    <row r="24" spans="1:12" x14ac:dyDescent="0.25">
      <c r="A24" s="13">
        <v>19</v>
      </c>
      <c r="B24" s="80" t="str">
        <f t="shared" si="0"/>
        <v>2008Praha-Východ</v>
      </c>
      <c r="C24" s="13">
        <v>2008</v>
      </c>
      <c r="D24" s="14" t="s">
        <v>134</v>
      </c>
      <c r="E24" s="14" t="s">
        <v>14</v>
      </c>
      <c r="F24" s="449"/>
      <c r="G24" s="398"/>
      <c r="H24" s="458"/>
      <c r="I24" s="398">
        <v>1450</v>
      </c>
      <c r="J24" s="398">
        <v>1417</v>
      </c>
      <c r="K24" s="398">
        <v>243</v>
      </c>
      <c r="L24" s="392">
        <f t="shared" si="1"/>
        <v>62.593507410021175</v>
      </c>
    </row>
    <row r="25" spans="1:12" x14ac:dyDescent="0.25">
      <c r="A25" s="13">
        <v>20</v>
      </c>
      <c r="B25" s="80" t="str">
        <f t="shared" si="0"/>
        <v>2008Praha-Západ</v>
      </c>
      <c r="C25" s="13">
        <v>2008</v>
      </c>
      <c r="D25" s="14" t="s">
        <v>135</v>
      </c>
      <c r="E25" s="14" t="s">
        <v>14</v>
      </c>
      <c r="F25" s="449"/>
      <c r="G25" s="398"/>
      <c r="H25" s="458"/>
      <c r="I25" s="398">
        <v>1406</v>
      </c>
      <c r="J25" s="398">
        <v>1253</v>
      </c>
      <c r="K25" s="398">
        <v>324</v>
      </c>
      <c r="L25" s="392">
        <f t="shared" si="1"/>
        <v>94.381484437350366</v>
      </c>
    </row>
    <row r="26" spans="1:12" x14ac:dyDescent="0.25">
      <c r="A26" s="13">
        <v>21</v>
      </c>
      <c r="B26" s="80" t="str">
        <f t="shared" si="0"/>
        <v>2008Příbram</v>
      </c>
      <c r="C26" s="13">
        <v>2008</v>
      </c>
      <c r="D26" s="14" t="s">
        <v>22</v>
      </c>
      <c r="E26" s="14" t="s">
        <v>14</v>
      </c>
      <c r="F26" s="449"/>
      <c r="G26" s="398"/>
      <c r="H26" s="458"/>
      <c r="I26" s="398">
        <v>1014</v>
      </c>
      <c r="J26" s="398">
        <v>959</v>
      </c>
      <c r="K26" s="398">
        <v>188</v>
      </c>
      <c r="L26" s="392">
        <f t="shared" si="1"/>
        <v>71.553701772679872</v>
      </c>
    </row>
    <row r="27" spans="1:12" x14ac:dyDescent="0.25">
      <c r="A27" s="13">
        <v>22</v>
      </c>
      <c r="B27" s="80" t="str">
        <f t="shared" si="0"/>
        <v>2008Rakovník</v>
      </c>
      <c r="C27" s="13">
        <v>2008</v>
      </c>
      <c r="D27" s="14" t="s">
        <v>23</v>
      </c>
      <c r="E27" s="14" t="s">
        <v>14</v>
      </c>
      <c r="F27" s="449"/>
      <c r="G27" s="398"/>
      <c r="H27" s="458"/>
      <c r="I27" s="398">
        <v>711</v>
      </c>
      <c r="J27" s="398">
        <v>688</v>
      </c>
      <c r="K27" s="398">
        <v>118</v>
      </c>
      <c r="L27" s="392">
        <f t="shared" si="1"/>
        <v>62.60174418604651</v>
      </c>
    </row>
    <row r="28" spans="1:12" x14ac:dyDescent="0.25">
      <c r="A28" s="13">
        <v>23</v>
      </c>
      <c r="B28" s="80" t="str">
        <f t="shared" si="0"/>
        <v>2008České Budějovice</v>
      </c>
      <c r="C28" s="13">
        <v>2008</v>
      </c>
      <c r="D28" s="14" t="s">
        <v>24</v>
      </c>
      <c r="E28" s="14" t="s">
        <v>25</v>
      </c>
      <c r="F28" s="449"/>
      <c r="G28" s="398"/>
      <c r="H28" s="458"/>
      <c r="I28" s="398">
        <v>1996</v>
      </c>
      <c r="J28" s="398">
        <v>2037</v>
      </c>
      <c r="K28" s="398">
        <v>281</v>
      </c>
      <c r="L28" s="392">
        <f t="shared" si="1"/>
        <v>50.351006381934219</v>
      </c>
    </row>
    <row r="29" spans="1:12" x14ac:dyDescent="0.25">
      <c r="A29" s="13">
        <v>24</v>
      </c>
      <c r="B29" s="80" t="str">
        <f t="shared" si="0"/>
        <v>2008Český Krumlov</v>
      </c>
      <c r="C29" s="13">
        <v>2008</v>
      </c>
      <c r="D29" s="14" t="s">
        <v>26</v>
      </c>
      <c r="E29" s="14" t="s">
        <v>25</v>
      </c>
      <c r="F29" s="449"/>
      <c r="G29" s="398"/>
      <c r="H29" s="458"/>
      <c r="I29" s="398">
        <v>732</v>
      </c>
      <c r="J29" s="398">
        <v>743</v>
      </c>
      <c r="K29" s="398">
        <v>145</v>
      </c>
      <c r="L29" s="392">
        <f t="shared" si="1"/>
        <v>71.231493943472401</v>
      </c>
    </row>
    <row r="30" spans="1:12" x14ac:dyDescent="0.25">
      <c r="A30" s="13">
        <v>25</v>
      </c>
      <c r="B30" s="80" t="str">
        <f t="shared" si="0"/>
        <v>2008Jindřichův Hradec</v>
      </c>
      <c r="C30" s="13">
        <v>2008</v>
      </c>
      <c r="D30" s="14" t="s">
        <v>27</v>
      </c>
      <c r="E30" s="14" t="s">
        <v>25</v>
      </c>
      <c r="F30" s="449"/>
      <c r="G30" s="398"/>
      <c r="H30" s="458"/>
      <c r="I30" s="398">
        <v>837</v>
      </c>
      <c r="J30" s="398">
        <v>835</v>
      </c>
      <c r="K30" s="398">
        <v>88</v>
      </c>
      <c r="L30" s="392">
        <f t="shared" si="1"/>
        <v>38.467065868263468</v>
      </c>
    </row>
    <row r="31" spans="1:12" x14ac:dyDescent="0.25">
      <c r="A31" s="13">
        <v>26</v>
      </c>
      <c r="B31" s="80" t="str">
        <f t="shared" si="0"/>
        <v>2008Pelhřimov</v>
      </c>
      <c r="C31" s="13">
        <v>2008</v>
      </c>
      <c r="D31" s="14" t="s">
        <v>28</v>
      </c>
      <c r="E31" s="14" t="s">
        <v>25</v>
      </c>
      <c r="F31" s="449"/>
      <c r="G31" s="398"/>
      <c r="H31" s="458"/>
      <c r="I31" s="398">
        <v>514</v>
      </c>
      <c r="J31" s="398">
        <v>527</v>
      </c>
      <c r="K31" s="398">
        <v>64</v>
      </c>
      <c r="L31" s="392">
        <f t="shared" si="1"/>
        <v>44.326375711574954</v>
      </c>
    </row>
    <row r="32" spans="1:12" x14ac:dyDescent="0.25">
      <c r="A32" s="13">
        <v>27</v>
      </c>
      <c r="B32" s="80" t="str">
        <f t="shared" si="0"/>
        <v>2008Písek</v>
      </c>
      <c r="C32" s="13">
        <v>2008</v>
      </c>
      <c r="D32" s="14" t="s">
        <v>29</v>
      </c>
      <c r="E32" s="14" t="s">
        <v>25</v>
      </c>
      <c r="F32" s="449"/>
      <c r="G32" s="398"/>
      <c r="H32" s="458"/>
      <c r="I32" s="398">
        <v>679</v>
      </c>
      <c r="J32" s="398">
        <v>690</v>
      </c>
      <c r="K32" s="398">
        <v>105</v>
      </c>
      <c r="L32" s="392">
        <f t="shared" si="1"/>
        <v>55.54347826086957</v>
      </c>
    </row>
    <row r="33" spans="1:12" x14ac:dyDescent="0.25">
      <c r="A33" s="13">
        <v>28</v>
      </c>
      <c r="B33" s="80" t="str">
        <f t="shared" si="0"/>
        <v>2008Prachatice</v>
      </c>
      <c r="C33" s="13">
        <v>2008</v>
      </c>
      <c r="D33" s="14" t="s">
        <v>30</v>
      </c>
      <c r="E33" s="14" t="s">
        <v>25</v>
      </c>
      <c r="F33" s="449"/>
      <c r="G33" s="398"/>
      <c r="H33" s="458"/>
      <c r="I33" s="398">
        <v>597</v>
      </c>
      <c r="J33" s="398">
        <v>586</v>
      </c>
      <c r="K33" s="398">
        <v>85</v>
      </c>
      <c r="L33" s="392">
        <f t="shared" si="1"/>
        <v>52.943686006825935</v>
      </c>
    </row>
    <row r="34" spans="1:12" x14ac:dyDescent="0.25">
      <c r="A34" s="13">
        <v>29</v>
      </c>
      <c r="B34" s="80" t="str">
        <f t="shared" si="0"/>
        <v>2008Strakonice</v>
      </c>
      <c r="C34" s="13">
        <v>2008</v>
      </c>
      <c r="D34" s="14" t="s">
        <v>31</v>
      </c>
      <c r="E34" s="14" t="s">
        <v>25</v>
      </c>
      <c r="F34" s="449"/>
      <c r="G34" s="398"/>
      <c r="H34" s="458"/>
      <c r="I34" s="398">
        <v>721</v>
      </c>
      <c r="J34" s="398">
        <v>687</v>
      </c>
      <c r="K34" s="398">
        <v>90</v>
      </c>
      <c r="L34" s="392">
        <f t="shared" si="1"/>
        <v>47.816593886462883</v>
      </c>
    </row>
    <row r="35" spans="1:12" x14ac:dyDescent="0.25">
      <c r="A35" s="13">
        <v>30</v>
      </c>
      <c r="B35" s="80" t="str">
        <f t="shared" si="0"/>
        <v>2008Tábor</v>
      </c>
      <c r="C35" s="13">
        <v>2008</v>
      </c>
      <c r="D35" s="14" t="s">
        <v>32</v>
      </c>
      <c r="E35" s="14" t="s">
        <v>25</v>
      </c>
      <c r="F35" s="449"/>
      <c r="G35" s="398"/>
      <c r="H35" s="458"/>
      <c r="I35" s="398">
        <v>884</v>
      </c>
      <c r="J35" s="398">
        <v>835</v>
      </c>
      <c r="K35" s="398">
        <v>161</v>
      </c>
      <c r="L35" s="392">
        <f t="shared" si="1"/>
        <v>70.377245508982028</v>
      </c>
    </row>
    <row r="36" spans="1:12" x14ac:dyDescent="0.25">
      <c r="A36" s="13">
        <v>31</v>
      </c>
      <c r="B36" s="80" t="str">
        <f t="shared" si="0"/>
        <v>2008Domažlice</v>
      </c>
      <c r="C36" s="13">
        <v>2008</v>
      </c>
      <c r="D36" s="14" t="s">
        <v>33</v>
      </c>
      <c r="E36" s="14" t="s">
        <v>34</v>
      </c>
      <c r="F36" s="449"/>
      <c r="G36" s="398"/>
      <c r="H36" s="458"/>
      <c r="I36" s="398">
        <v>642</v>
      </c>
      <c r="J36" s="398">
        <v>577</v>
      </c>
      <c r="K36" s="398">
        <v>136</v>
      </c>
      <c r="L36" s="392">
        <f t="shared" si="1"/>
        <v>86.031195840554602</v>
      </c>
    </row>
    <row r="37" spans="1:12" x14ac:dyDescent="0.25">
      <c r="A37" s="13">
        <v>32</v>
      </c>
      <c r="B37" s="80" t="str">
        <f t="shared" si="0"/>
        <v>2008Cheb</v>
      </c>
      <c r="C37" s="13">
        <v>2008</v>
      </c>
      <c r="D37" s="14" t="s">
        <v>35</v>
      </c>
      <c r="E37" s="14" t="s">
        <v>34</v>
      </c>
      <c r="F37" s="449"/>
      <c r="G37" s="398"/>
      <c r="H37" s="458"/>
      <c r="I37" s="398">
        <v>986</v>
      </c>
      <c r="J37" s="398">
        <v>993</v>
      </c>
      <c r="K37" s="398">
        <v>261</v>
      </c>
      <c r="L37" s="392">
        <f t="shared" si="1"/>
        <v>95.936555891238669</v>
      </c>
    </row>
    <row r="38" spans="1:12" x14ac:dyDescent="0.25">
      <c r="A38" s="13">
        <v>33</v>
      </c>
      <c r="B38" s="80" t="str">
        <f t="shared" si="0"/>
        <v>2008Karlovy Vary</v>
      </c>
      <c r="C38" s="13">
        <v>2008</v>
      </c>
      <c r="D38" s="14" t="s">
        <v>36</v>
      </c>
      <c r="E38" s="14" t="s">
        <v>34</v>
      </c>
      <c r="F38" s="449"/>
      <c r="G38" s="398"/>
      <c r="H38" s="458"/>
      <c r="I38" s="398">
        <v>1849</v>
      </c>
      <c r="J38" s="398">
        <v>1830</v>
      </c>
      <c r="K38" s="398">
        <v>528</v>
      </c>
      <c r="L38" s="392">
        <f t="shared" si="1"/>
        <v>105.31147540983608</v>
      </c>
    </row>
    <row r="39" spans="1:12" x14ac:dyDescent="0.25">
      <c r="A39" s="13">
        <v>34</v>
      </c>
      <c r="B39" s="80" t="str">
        <f t="shared" si="0"/>
        <v>2008Klatovy</v>
      </c>
      <c r="C39" s="13">
        <v>2008</v>
      </c>
      <c r="D39" s="14" t="s">
        <v>37</v>
      </c>
      <c r="E39" s="14" t="s">
        <v>34</v>
      </c>
      <c r="F39" s="449"/>
      <c r="G39" s="398"/>
      <c r="H39" s="458"/>
      <c r="I39" s="398">
        <v>896</v>
      </c>
      <c r="J39" s="398">
        <v>897</v>
      </c>
      <c r="K39" s="398">
        <v>171</v>
      </c>
      <c r="L39" s="392">
        <f t="shared" si="1"/>
        <v>69.58193979933111</v>
      </c>
    </row>
    <row r="40" spans="1:12" x14ac:dyDescent="0.25">
      <c r="A40" s="13">
        <v>35</v>
      </c>
      <c r="B40" s="80" t="str">
        <f t="shared" si="0"/>
        <v>2008Plzeň-jih</v>
      </c>
      <c r="C40" s="13">
        <v>2008</v>
      </c>
      <c r="D40" s="14" t="s">
        <v>38</v>
      </c>
      <c r="E40" s="14" t="s">
        <v>34</v>
      </c>
      <c r="F40" s="449"/>
      <c r="G40" s="398"/>
      <c r="H40" s="458"/>
      <c r="I40" s="398">
        <v>656</v>
      </c>
      <c r="J40" s="398">
        <v>649</v>
      </c>
      <c r="K40" s="398">
        <v>140</v>
      </c>
      <c r="L40" s="392">
        <f t="shared" si="1"/>
        <v>78.736517719568567</v>
      </c>
    </row>
    <row r="41" spans="1:12" x14ac:dyDescent="0.25">
      <c r="A41" s="13">
        <v>36</v>
      </c>
      <c r="B41" s="80" t="str">
        <f t="shared" si="0"/>
        <v>2008Plzeň-Město</v>
      </c>
      <c r="C41" s="13">
        <v>2008</v>
      </c>
      <c r="D41" s="14" t="s">
        <v>136</v>
      </c>
      <c r="E41" s="14" t="s">
        <v>34</v>
      </c>
      <c r="F41" s="449"/>
      <c r="G41" s="398"/>
      <c r="H41" s="458"/>
      <c r="I41" s="398">
        <v>1759</v>
      </c>
      <c r="J41" s="398">
        <v>1782</v>
      </c>
      <c r="K41" s="398">
        <v>372</v>
      </c>
      <c r="L41" s="392">
        <f t="shared" si="1"/>
        <v>76.195286195286187</v>
      </c>
    </row>
    <row r="42" spans="1:12" x14ac:dyDescent="0.25">
      <c r="A42" s="13">
        <v>37</v>
      </c>
      <c r="B42" s="80" t="str">
        <f t="shared" si="0"/>
        <v>2008Plzeň-sever</v>
      </c>
      <c r="C42" s="13">
        <v>2008</v>
      </c>
      <c r="D42" s="14" t="s">
        <v>39</v>
      </c>
      <c r="E42" s="14" t="s">
        <v>34</v>
      </c>
      <c r="F42" s="449"/>
      <c r="G42" s="398"/>
      <c r="H42" s="458"/>
      <c r="I42" s="398">
        <v>640</v>
      </c>
      <c r="J42" s="398">
        <v>605</v>
      </c>
      <c r="K42" s="398">
        <v>152</v>
      </c>
      <c r="L42" s="392">
        <f t="shared" si="1"/>
        <v>91.702479338842977</v>
      </c>
    </row>
    <row r="43" spans="1:12" x14ac:dyDescent="0.25">
      <c r="A43" s="13">
        <v>38</v>
      </c>
      <c r="B43" s="80" t="str">
        <f t="shared" si="0"/>
        <v>2008Rokycany</v>
      </c>
      <c r="C43" s="13">
        <v>2008</v>
      </c>
      <c r="D43" s="14" t="s">
        <v>40</v>
      </c>
      <c r="E43" s="14" t="s">
        <v>34</v>
      </c>
      <c r="F43" s="449"/>
      <c r="G43" s="398"/>
      <c r="H43" s="458"/>
      <c r="I43" s="398">
        <v>392</v>
      </c>
      <c r="J43" s="398">
        <v>340</v>
      </c>
      <c r="K43" s="398">
        <v>99</v>
      </c>
      <c r="L43" s="392">
        <f t="shared" si="1"/>
        <v>106.27941176470588</v>
      </c>
    </row>
    <row r="44" spans="1:12" x14ac:dyDescent="0.25">
      <c r="A44" s="13">
        <v>39</v>
      </c>
      <c r="B44" s="80" t="str">
        <f t="shared" si="0"/>
        <v>2008Sokolov</v>
      </c>
      <c r="C44" s="13">
        <v>2008</v>
      </c>
      <c r="D44" s="14" t="s">
        <v>41</v>
      </c>
      <c r="E44" s="14" t="s">
        <v>34</v>
      </c>
      <c r="F44" s="449"/>
      <c r="G44" s="398"/>
      <c r="H44" s="458"/>
      <c r="I44" s="398">
        <v>1414</v>
      </c>
      <c r="J44" s="398">
        <v>1367</v>
      </c>
      <c r="K44" s="398">
        <v>403</v>
      </c>
      <c r="L44" s="392">
        <f t="shared" si="1"/>
        <v>107.60424286759327</v>
      </c>
    </row>
    <row r="45" spans="1:12" x14ac:dyDescent="0.25">
      <c r="A45" s="13">
        <v>40</v>
      </c>
      <c r="B45" s="80" t="str">
        <f t="shared" si="0"/>
        <v>2008Tachov</v>
      </c>
      <c r="C45" s="13">
        <v>2008</v>
      </c>
      <c r="D45" s="14" t="s">
        <v>42</v>
      </c>
      <c r="E45" s="14" t="s">
        <v>34</v>
      </c>
      <c r="F45" s="449"/>
      <c r="G45" s="398"/>
      <c r="H45" s="458"/>
      <c r="I45" s="398">
        <v>794</v>
      </c>
      <c r="J45" s="398">
        <v>793</v>
      </c>
      <c r="K45" s="398">
        <v>144</v>
      </c>
      <c r="L45" s="392">
        <f t="shared" si="1"/>
        <v>66.279949558638094</v>
      </c>
    </row>
    <row r="46" spans="1:12" x14ac:dyDescent="0.25">
      <c r="A46" s="13">
        <v>41</v>
      </c>
      <c r="B46" s="80" t="str">
        <f t="shared" si="0"/>
        <v>2008Česká Lípa</v>
      </c>
      <c r="C46" s="13">
        <v>2008</v>
      </c>
      <c r="D46" s="14" t="s">
        <v>43</v>
      </c>
      <c r="E46" s="14" t="s">
        <v>44</v>
      </c>
      <c r="F46" s="449"/>
      <c r="G46" s="398"/>
      <c r="H46" s="458"/>
      <c r="I46" s="398">
        <v>1493</v>
      </c>
      <c r="J46" s="398">
        <v>1469</v>
      </c>
      <c r="K46" s="398">
        <v>490</v>
      </c>
      <c r="L46" s="392">
        <f t="shared" si="1"/>
        <v>121.74948944860449</v>
      </c>
    </row>
    <row r="47" spans="1:12" x14ac:dyDescent="0.25">
      <c r="A47" s="13">
        <v>42</v>
      </c>
      <c r="B47" s="80" t="str">
        <f t="shared" si="0"/>
        <v>2008Děčín</v>
      </c>
      <c r="C47" s="13">
        <v>2008</v>
      </c>
      <c r="D47" s="14" t="s">
        <v>45</v>
      </c>
      <c r="E47" s="14" t="s">
        <v>44</v>
      </c>
      <c r="F47" s="449"/>
      <c r="G47" s="398"/>
      <c r="H47" s="458"/>
      <c r="I47" s="398">
        <v>1850</v>
      </c>
      <c r="J47" s="398">
        <v>1643</v>
      </c>
      <c r="K47" s="398">
        <v>607</v>
      </c>
      <c r="L47" s="392">
        <f t="shared" si="1"/>
        <v>134.84783931832015</v>
      </c>
    </row>
    <row r="48" spans="1:12" x14ac:dyDescent="0.25">
      <c r="A48" s="13">
        <v>43</v>
      </c>
      <c r="B48" s="80" t="str">
        <f t="shared" si="0"/>
        <v>2008Chomutov</v>
      </c>
      <c r="C48" s="13">
        <v>2008</v>
      </c>
      <c r="D48" s="14" t="s">
        <v>46</v>
      </c>
      <c r="E48" s="14" t="s">
        <v>44</v>
      </c>
      <c r="F48" s="449"/>
      <c r="G48" s="398"/>
      <c r="H48" s="458"/>
      <c r="I48" s="398">
        <v>1241</v>
      </c>
      <c r="J48" s="398">
        <v>1419</v>
      </c>
      <c r="K48" s="398">
        <v>1970</v>
      </c>
      <c r="L48" s="392">
        <f t="shared" si="1"/>
        <v>506.73009161381259</v>
      </c>
    </row>
    <row r="49" spans="1:12" x14ac:dyDescent="0.25">
      <c r="A49" s="13">
        <v>44</v>
      </c>
      <c r="B49" s="80" t="str">
        <f t="shared" si="0"/>
        <v>2008Jablonec nad Nisou</v>
      </c>
      <c r="C49" s="13">
        <v>2008</v>
      </c>
      <c r="D49" s="14" t="s">
        <v>47</v>
      </c>
      <c r="E49" s="14" t="s">
        <v>44</v>
      </c>
      <c r="F49" s="449"/>
      <c r="G49" s="398"/>
      <c r="H49" s="458"/>
      <c r="I49" s="398">
        <v>965</v>
      </c>
      <c r="J49" s="398">
        <v>988</v>
      </c>
      <c r="K49" s="398">
        <v>221</v>
      </c>
      <c r="L49" s="392">
        <f t="shared" si="1"/>
        <v>81.64473684210526</v>
      </c>
    </row>
    <row r="50" spans="1:12" x14ac:dyDescent="0.25">
      <c r="A50" s="13">
        <v>45</v>
      </c>
      <c r="B50" s="80" t="str">
        <f t="shared" si="0"/>
        <v>2008Liberec</v>
      </c>
      <c r="C50" s="13">
        <v>2008</v>
      </c>
      <c r="D50" s="14" t="s">
        <v>48</v>
      </c>
      <c r="E50" s="14" t="s">
        <v>44</v>
      </c>
      <c r="F50" s="449"/>
      <c r="G50" s="398"/>
      <c r="H50" s="458"/>
      <c r="I50" s="398">
        <v>1652</v>
      </c>
      <c r="J50" s="398">
        <v>1620</v>
      </c>
      <c r="K50" s="398">
        <v>808</v>
      </c>
      <c r="L50" s="392">
        <f t="shared" si="1"/>
        <v>182.04938271604939</v>
      </c>
    </row>
    <row r="51" spans="1:12" x14ac:dyDescent="0.25">
      <c r="A51" s="13">
        <v>46</v>
      </c>
      <c r="B51" s="80" t="str">
        <f t="shared" si="0"/>
        <v>2008Litoměřice</v>
      </c>
      <c r="C51" s="13">
        <v>2008</v>
      </c>
      <c r="D51" s="14" t="s">
        <v>49</v>
      </c>
      <c r="E51" s="14" t="s">
        <v>44</v>
      </c>
      <c r="F51" s="449"/>
      <c r="G51" s="398"/>
      <c r="H51" s="458"/>
      <c r="I51" s="398">
        <v>1561</v>
      </c>
      <c r="J51" s="398">
        <v>1532</v>
      </c>
      <c r="K51" s="398">
        <v>434</v>
      </c>
      <c r="L51" s="392">
        <f t="shared" si="1"/>
        <v>103.40078328981724</v>
      </c>
    </row>
    <row r="52" spans="1:12" x14ac:dyDescent="0.25">
      <c r="A52" s="13">
        <v>47</v>
      </c>
      <c r="B52" s="80" t="str">
        <f t="shared" si="0"/>
        <v>2008Louny</v>
      </c>
      <c r="C52" s="13">
        <v>2008</v>
      </c>
      <c r="D52" s="14" t="s">
        <v>50</v>
      </c>
      <c r="E52" s="14" t="s">
        <v>44</v>
      </c>
      <c r="F52" s="449"/>
      <c r="G52" s="398"/>
      <c r="H52" s="458"/>
      <c r="I52" s="398">
        <v>1038</v>
      </c>
      <c r="J52" s="398">
        <v>1152</v>
      </c>
      <c r="K52" s="398">
        <v>423</v>
      </c>
      <c r="L52" s="392">
        <f t="shared" si="1"/>
        <v>134.0234375</v>
      </c>
    </row>
    <row r="53" spans="1:12" x14ac:dyDescent="0.25">
      <c r="A53" s="13">
        <v>48</v>
      </c>
      <c r="B53" s="80" t="str">
        <f t="shared" si="0"/>
        <v>2008Most</v>
      </c>
      <c r="C53" s="13">
        <v>2008</v>
      </c>
      <c r="D53" s="14" t="s">
        <v>51</v>
      </c>
      <c r="E53" s="14" t="s">
        <v>44</v>
      </c>
      <c r="F53" s="449"/>
      <c r="G53" s="398"/>
      <c r="H53" s="458"/>
      <c r="I53" s="398">
        <v>1965</v>
      </c>
      <c r="J53" s="398">
        <v>1873</v>
      </c>
      <c r="K53" s="398">
        <v>715</v>
      </c>
      <c r="L53" s="392">
        <f t="shared" si="1"/>
        <v>139.33529097704218</v>
      </c>
    </row>
    <row r="54" spans="1:12" x14ac:dyDescent="0.25">
      <c r="A54" s="13">
        <v>49</v>
      </c>
      <c r="B54" s="80" t="str">
        <f t="shared" si="0"/>
        <v>2008Teplice</v>
      </c>
      <c r="C54" s="13">
        <v>2008</v>
      </c>
      <c r="D54" s="14" t="s">
        <v>52</v>
      </c>
      <c r="E54" s="14" t="s">
        <v>44</v>
      </c>
      <c r="F54" s="449"/>
      <c r="G54" s="398"/>
      <c r="H54" s="458"/>
      <c r="I54" s="398">
        <v>1753</v>
      </c>
      <c r="J54" s="398">
        <v>1645</v>
      </c>
      <c r="K54" s="398">
        <v>1122</v>
      </c>
      <c r="L54" s="392">
        <f t="shared" si="1"/>
        <v>248.95440729483283</v>
      </c>
    </row>
    <row r="55" spans="1:12" x14ac:dyDescent="0.25">
      <c r="A55" s="13">
        <v>50</v>
      </c>
      <c r="B55" s="80" t="str">
        <f t="shared" si="0"/>
        <v>2008Ústí nad Labem</v>
      </c>
      <c r="C55" s="13">
        <v>2008</v>
      </c>
      <c r="D55" s="14" t="s">
        <v>53</v>
      </c>
      <c r="E55" s="14" t="s">
        <v>44</v>
      </c>
      <c r="F55" s="449"/>
      <c r="G55" s="398"/>
      <c r="H55" s="458"/>
      <c r="I55" s="398">
        <v>1836</v>
      </c>
      <c r="J55" s="398">
        <v>1847</v>
      </c>
      <c r="K55" s="398">
        <v>966</v>
      </c>
      <c r="L55" s="392">
        <f t="shared" si="1"/>
        <v>190.89875473741202</v>
      </c>
    </row>
    <row r="56" spans="1:12" x14ac:dyDescent="0.25">
      <c r="A56" s="13">
        <v>51</v>
      </c>
      <c r="B56" s="80" t="str">
        <f t="shared" si="0"/>
        <v>2008Havlíčkův Brod</v>
      </c>
      <c r="C56" s="13">
        <v>2008</v>
      </c>
      <c r="D56" s="14" t="s">
        <v>54</v>
      </c>
      <c r="E56" s="14" t="s">
        <v>55</v>
      </c>
      <c r="F56" s="449"/>
      <c r="G56" s="398"/>
      <c r="H56" s="458"/>
      <c r="I56" s="398">
        <v>804</v>
      </c>
      <c r="J56" s="398">
        <v>764</v>
      </c>
      <c r="K56" s="398">
        <v>205</v>
      </c>
      <c r="L56" s="392">
        <f t="shared" si="1"/>
        <v>97.938481675392666</v>
      </c>
    </row>
    <row r="57" spans="1:12" x14ac:dyDescent="0.25">
      <c r="A57" s="13">
        <v>52</v>
      </c>
      <c r="B57" s="80" t="str">
        <f t="shared" si="0"/>
        <v>2008Hradec Králové</v>
      </c>
      <c r="C57" s="13">
        <v>2008</v>
      </c>
      <c r="D57" s="14" t="s">
        <v>56</v>
      </c>
      <c r="E57" s="14" t="s">
        <v>55</v>
      </c>
      <c r="F57" s="449"/>
      <c r="G57" s="398"/>
      <c r="H57" s="458"/>
      <c r="I57" s="398">
        <v>1393</v>
      </c>
      <c r="J57" s="398">
        <v>1339</v>
      </c>
      <c r="K57" s="398">
        <v>337</v>
      </c>
      <c r="L57" s="392">
        <f t="shared" si="1"/>
        <v>91.86333084391336</v>
      </c>
    </row>
    <row r="58" spans="1:12" x14ac:dyDescent="0.25">
      <c r="A58" s="13">
        <v>53</v>
      </c>
      <c r="B58" s="80" t="str">
        <f t="shared" si="0"/>
        <v>2008Chrudim</v>
      </c>
      <c r="C58" s="13">
        <v>2008</v>
      </c>
      <c r="D58" s="14" t="s">
        <v>57</v>
      </c>
      <c r="E58" s="14" t="s">
        <v>55</v>
      </c>
      <c r="F58" s="449"/>
      <c r="G58" s="398"/>
      <c r="H58" s="458"/>
      <c r="I58" s="398">
        <v>869</v>
      </c>
      <c r="J58" s="398">
        <v>743</v>
      </c>
      <c r="K58" s="398">
        <v>326</v>
      </c>
      <c r="L58" s="392">
        <f t="shared" si="1"/>
        <v>160.14804845222071</v>
      </c>
    </row>
    <row r="59" spans="1:12" x14ac:dyDescent="0.25">
      <c r="A59" s="13">
        <v>54</v>
      </c>
      <c r="B59" s="80" t="str">
        <f t="shared" si="0"/>
        <v>2008Jičín</v>
      </c>
      <c r="C59" s="13">
        <v>2008</v>
      </c>
      <c r="D59" s="14" t="s">
        <v>58</v>
      </c>
      <c r="E59" s="14" t="s">
        <v>55</v>
      </c>
      <c r="F59" s="449"/>
      <c r="G59" s="398"/>
      <c r="H59" s="458"/>
      <c r="I59" s="398">
        <v>727</v>
      </c>
      <c r="J59" s="398">
        <v>709</v>
      </c>
      <c r="K59" s="398">
        <v>187</v>
      </c>
      <c r="L59" s="392">
        <f t="shared" si="1"/>
        <v>96.26939351198871</v>
      </c>
    </row>
    <row r="60" spans="1:12" x14ac:dyDescent="0.25">
      <c r="A60" s="13">
        <v>55</v>
      </c>
      <c r="B60" s="80" t="str">
        <f t="shared" si="0"/>
        <v>2008Náchod</v>
      </c>
      <c r="C60" s="13">
        <v>2008</v>
      </c>
      <c r="D60" s="14" t="s">
        <v>59</v>
      </c>
      <c r="E60" s="14" t="s">
        <v>55</v>
      </c>
      <c r="F60" s="449"/>
      <c r="G60" s="398"/>
      <c r="H60" s="458"/>
      <c r="I60" s="398">
        <v>1279</v>
      </c>
      <c r="J60" s="398">
        <v>1233</v>
      </c>
      <c r="K60" s="398">
        <v>219</v>
      </c>
      <c r="L60" s="392">
        <f t="shared" si="1"/>
        <v>64.829683698296833</v>
      </c>
    </row>
    <row r="61" spans="1:12" x14ac:dyDescent="0.25">
      <c r="A61" s="13">
        <v>56</v>
      </c>
      <c r="B61" s="80" t="str">
        <f t="shared" si="0"/>
        <v>2008Pardubice</v>
      </c>
      <c r="C61" s="13">
        <v>2008</v>
      </c>
      <c r="D61" s="14" t="s">
        <v>60</v>
      </c>
      <c r="E61" s="14" t="s">
        <v>55</v>
      </c>
      <c r="F61" s="449"/>
      <c r="G61" s="398"/>
      <c r="H61" s="458"/>
      <c r="I61" s="398">
        <v>1763</v>
      </c>
      <c r="J61" s="398">
        <v>1705</v>
      </c>
      <c r="K61" s="398">
        <v>456</v>
      </c>
      <c r="L61" s="392">
        <f t="shared" si="1"/>
        <v>97.618768328445753</v>
      </c>
    </row>
    <row r="62" spans="1:12" x14ac:dyDescent="0.25">
      <c r="A62" s="13">
        <v>57</v>
      </c>
      <c r="B62" s="80" t="str">
        <f t="shared" si="0"/>
        <v>2008Rychnov nad Kněžnou</v>
      </c>
      <c r="C62" s="13">
        <v>2008</v>
      </c>
      <c r="D62" s="14" t="s">
        <v>61</v>
      </c>
      <c r="E62" s="14" t="s">
        <v>55</v>
      </c>
      <c r="F62" s="449"/>
      <c r="G62" s="398"/>
      <c r="H62" s="458"/>
      <c r="I62" s="398">
        <v>694</v>
      </c>
      <c r="J62" s="398">
        <v>668</v>
      </c>
      <c r="K62" s="398">
        <v>282</v>
      </c>
      <c r="L62" s="392">
        <f t="shared" si="1"/>
        <v>154.08682634730539</v>
      </c>
    </row>
    <row r="63" spans="1:12" x14ac:dyDescent="0.25">
      <c r="A63" s="13">
        <v>58</v>
      </c>
      <c r="B63" s="80" t="str">
        <f t="shared" si="0"/>
        <v>2008Semily</v>
      </c>
      <c r="C63" s="13">
        <v>2008</v>
      </c>
      <c r="D63" s="14" t="s">
        <v>62</v>
      </c>
      <c r="E63" s="14" t="s">
        <v>55</v>
      </c>
      <c r="F63" s="449"/>
      <c r="G63" s="398"/>
      <c r="H63" s="458"/>
      <c r="I63" s="398">
        <v>621</v>
      </c>
      <c r="J63" s="398">
        <v>596</v>
      </c>
      <c r="K63" s="398">
        <v>144</v>
      </c>
      <c r="L63" s="392">
        <f t="shared" si="1"/>
        <v>88.187919463087255</v>
      </c>
    </row>
    <row r="64" spans="1:12" x14ac:dyDescent="0.25">
      <c r="A64" s="13">
        <v>59</v>
      </c>
      <c r="B64" s="80" t="str">
        <f t="shared" si="0"/>
        <v>2008Svitavy</v>
      </c>
      <c r="C64" s="13">
        <v>2008</v>
      </c>
      <c r="D64" s="14" t="s">
        <v>63</v>
      </c>
      <c r="E64" s="14" t="s">
        <v>55</v>
      </c>
      <c r="F64" s="449"/>
      <c r="G64" s="398"/>
      <c r="H64" s="458"/>
      <c r="I64" s="398">
        <v>1147</v>
      </c>
      <c r="J64" s="398">
        <v>1112</v>
      </c>
      <c r="K64" s="398">
        <v>178</v>
      </c>
      <c r="L64" s="392">
        <f t="shared" si="1"/>
        <v>58.426258992805757</v>
      </c>
    </row>
    <row r="65" spans="1:12" x14ac:dyDescent="0.25">
      <c r="A65" s="13">
        <v>60</v>
      </c>
      <c r="B65" s="80" t="str">
        <f t="shared" si="0"/>
        <v>2008Trutnov</v>
      </c>
      <c r="C65" s="13">
        <v>2008</v>
      </c>
      <c r="D65" s="14" t="s">
        <v>64</v>
      </c>
      <c r="E65" s="14" t="s">
        <v>55</v>
      </c>
      <c r="F65" s="449"/>
      <c r="G65" s="398"/>
      <c r="H65" s="458"/>
      <c r="I65" s="398">
        <v>1443</v>
      </c>
      <c r="J65" s="398">
        <v>1450</v>
      </c>
      <c r="K65" s="398">
        <v>384</v>
      </c>
      <c r="L65" s="392">
        <f t="shared" si="1"/>
        <v>96.66206896551725</v>
      </c>
    </row>
    <row r="66" spans="1:12" x14ac:dyDescent="0.25">
      <c r="A66" s="13">
        <v>61</v>
      </c>
      <c r="B66" s="80" t="str">
        <f t="shared" si="0"/>
        <v>2008Ústí nad Orlicí</v>
      </c>
      <c r="C66" s="13">
        <v>2008</v>
      </c>
      <c r="D66" s="14" t="s">
        <v>65</v>
      </c>
      <c r="E66" s="14" t="s">
        <v>55</v>
      </c>
      <c r="F66" s="449"/>
      <c r="G66" s="398"/>
      <c r="H66" s="458"/>
      <c r="I66" s="398">
        <v>1463</v>
      </c>
      <c r="J66" s="398">
        <v>1425</v>
      </c>
      <c r="K66" s="398">
        <v>207</v>
      </c>
      <c r="L66" s="392">
        <f t="shared" si="1"/>
        <v>53.021052631578947</v>
      </c>
    </row>
    <row r="67" spans="1:12" x14ac:dyDescent="0.25">
      <c r="A67" s="13">
        <v>62</v>
      </c>
      <c r="B67" s="80" t="str">
        <f t="shared" si="0"/>
        <v>2008Blansko</v>
      </c>
      <c r="C67" s="13">
        <v>2008</v>
      </c>
      <c r="D67" s="14" t="s">
        <v>66</v>
      </c>
      <c r="E67" s="14" t="s">
        <v>67</v>
      </c>
      <c r="F67" s="449"/>
      <c r="G67" s="398"/>
      <c r="H67" s="458"/>
      <c r="I67" s="398">
        <v>853</v>
      </c>
      <c r="J67" s="398">
        <v>853</v>
      </c>
      <c r="K67" s="398">
        <v>229</v>
      </c>
      <c r="L67" s="392">
        <f t="shared" si="1"/>
        <v>97.989449003516995</v>
      </c>
    </row>
    <row r="68" spans="1:12" x14ac:dyDescent="0.25">
      <c r="A68" s="13">
        <v>63</v>
      </c>
      <c r="B68" s="80" t="str">
        <f t="shared" si="0"/>
        <v>2008Brno-město</v>
      </c>
      <c r="C68" s="13">
        <v>2008</v>
      </c>
      <c r="D68" s="14" t="s">
        <v>68</v>
      </c>
      <c r="E68" s="14" t="s">
        <v>67</v>
      </c>
      <c r="F68" s="449"/>
      <c r="G68" s="398"/>
      <c r="H68" s="458"/>
      <c r="I68" s="398">
        <v>2679</v>
      </c>
      <c r="J68" s="398">
        <v>2488</v>
      </c>
      <c r="K68" s="398">
        <v>1274</v>
      </c>
      <c r="L68" s="392">
        <f t="shared" si="1"/>
        <v>186.90112540192928</v>
      </c>
    </row>
    <row r="69" spans="1:12" x14ac:dyDescent="0.25">
      <c r="A69" s="13">
        <v>64</v>
      </c>
      <c r="B69" s="80" t="str">
        <f t="shared" si="0"/>
        <v>2008Brno-venkov</v>
      </c>
      <c r="C69" s="13">
        <v>2008</v>
      </c>
      <c r="D69" s="14" t="s">
        <v>69</v>
      </c>
      <c r="E69" s="14" t="s">
        <v>67</v>
      </c>
      <c r="F69" s="449"/>
      <c r="G69" s="398"/>
      <c r="H69" s="458"/>
      <c r="I69" s="398">
        <v>1116</v>
      </c>
      <c r="J69" s="398">
        <v>1114</v>
      </c>
      <c r="K69" s="398">
        <v>356</v>
      </c>
      <c r="L69" s="392">
        <f t="shared" si="1"/>
        <v>116.6427289048474</v>
      </c>
    </row>
    <row r="70" spans="1:12" x14ac:dyDescent="0.25">
      <c r="A70" s="13">
        <v>65</v>
      </c>
      <c r="B70" s="80" t="str">
        <f t="shared" si="0"/>
        <v>2008Břeclav</v>
      </c>
      <c r="C70" s="13">
        <v>2008</v>
      </c>
      <c r="D70" s="14" t="s">
        <v>70</v>
      </c>
      <c r="E70" s="14" t="s">
        <v>67</v>
      </c>
      <c r="F70" s="449"/>
      <c r="G70" s="398"/>
      <c r="H70" s="458"/>
      <c r="I70" s="398">
        <v>1078</v>
      </c>
      <c r="J70" s="398">
        <v>1199</v>
      </c>
      <c r="K70" s="398">
        <v>744</v>
      </c>
      <c r="L70" s="392">
        <f t="shared" si="1"/>
        <v>226.48874061718098</v>
      </c>
    </row>
    <row r="71" spans="1:12" x14ac:dyDescent="0.25">
      <c r="A71" s="13">
        <v>66</v>
      </c>
      <c r="B71" s="80" t="str">
        <f t="shared" ref="B71:B134" si="2">CONCATENATE(C71,D71)</f>
        <v>2008Hodonín</v>
      </c>
      <c r="C71" s="13">
        <v>2008</v>
      </c>
      <c r="D71" s="14" t="s">
        <v>71</v>
      </c>
      <c r="E71" s="14" t="s">
        <v>67</v>
      </c>
      <c r="F71" s="449"/>
      <c r="G71" s="398"/>
      <c r="H71" s="458"/>
      <c r="I71" s="398">
        <v>1032</v>
      </c>
      <c r="J71" s="398">
        <v>1092</v>
      </c>
      <c r="K71" s="398">
        <v>545</v>
      </c>
      <c r="L71" s="392">
        <f t="shared" ref="L71:L134" si="3">K71/J71*365</f>
        <v>182.16575091575092</v>
      </c>
    </row>
    <row r="72" spans="1:12" x14ac:dyDescent="0.25">
      <c r="A72" s="13">
        <v>67</v>
      </c>
      <c r="B72" s="80" t="str">
        <f t="shared" si="2"/>
        <v>2008Jihlava</v>
      </c>
      <c r="C72" s="13">
        <v>2008</v>
      </c>
      <c r="D72" s="14" t="s">
        <v>72</v>
      </c>
      <c r="E72" s="14" t="s">
        <v>67</v>
      </c>
      <c r="F72" s="449"/>
      <c r="G72" s="398"/>
      <c r="H72" s="458"/>
      <c r="I72" s="398">
        <v>802</v>
      </c>
      <c r="J72" s="398">
        <v>718</v>
      </c>
      <c r="K72" s="398">
        <v>309</v>
      </c>
      <c r="L72" s="392">
        <f t="shared" si="3"/>
        <v>157.08217270194987</v>
      </c>
    </row>
    <row r="73" spans="1:12" x14ac:dyDescent="0.25">
      <c r="A73" s="13">
        <v>68</v>
      </c>
      <c r="B73" s="80" t="str">
        <f t="shared" si="2"/>
        <v>2008Kroměříž</v>
      </c>
      <c r="C73" s="13">
        <v>2008</v>
      </c>
      <c r="D73" s="14" t="s">
        <v>73</v>
      </c>
      <c r="E73" s="14" t="s">
        <v>67</v>
      </c>
      <c r="F73" s="449"/>
      <c r="G73" s="398"/>
      <c r="H73" s="458"/>
      <c r="I73" s="398">
        <v>1334</v>
      </c>
      <c r="J73" s="398">
        <v>1378</v>
      </c>
      <c r="K73" s="398">
        <v>220</v>
      </c>
      <c r="L73" s="392">
        <f t="shared" si="3"/>
        <v>58.272859216255448</v>
      </c>
    </row>
    <row r="74" spans="1:12" x14ac:dyDescent="0.25">
      <c r="A74" s="13">
        <v>69</v>
      </c>
      <c r="B74" s="80" t="str">
        <f t="shared" si="2"/>
        <v>2008Prostějov</v>
      </c>
      <c r="C74" s="13">
        <v>2008</v>
      </c>
      <c r="D74" s="14" t="s">
        <v>74</v>
      </c>
      <c r="E74" s="14" t="s">
        <v>67</v>
      </c>
      <c r="F74" s="449"/>
      <c r="G74" s="398"/>
      <c r="H74" s="458"/>
      <c r="I74" s="398">
        <v>1027</v>
      </c>
      <c r="J74" s="398">
        <v>975</v>
      </c>
      <c r="K74" s="398">
        <v>493</v>
      </c>
      <c r="L74" s="392">
        <f t="shared" si="3"/>
        <v>184.55897435897435</v>
      </c>
    </row>
    <row r="75" spans="1:12" x14ac:dyDescent="0.25">
      <c r="A75" s="13">
        <v>70</v>
      </c>
      <c r="B75" s="80" t="str">
        <f t="shared" si="2"/>
        <v>2008Třebíč</v>
      </c>
      <c r="C75" s="13">
        <v>2008</v>
      </c>
      <c r="D75" s="14" t="s">
        <v>75</v>
      </c>
      <c r="E75" s="14" t="s">
        <v>67</v>
      </c>
      <c r="F75" s="449"/>
      <c r="G75" s="398"/>
      <c r="H75" s="458"/>
      <c r="I75" s="398">
        <v>891</v>
      </c>
      <c r="J75" s="398">
        <v>865</v>
      </c>
      <c r="K75" s="398">
        <v>289</v>
      </c>
      <c r="L75" s="392">
        <f t="shared" si="3"/>
        <v>121.94797687861272</v>
      </c>
    </row>
    <row r="76" spans="1:12" x14ac:dyDescent="0.25">
      <c r="A76" s="13">
        <v>71</v>
      </c>
      <c r="B76" s="80" t="str">
        <f t="shared" si="2"/>
        <v>2008Uherské Hradiště</v>
      </c>
      <c r="C76" s="13">
        <v>2008</v>
      </c>
      <c r="D76" s="14" t="s">
        <v>76</v>
      </c>
      <c r="E76" s="14" t="s">
        <v>67</v>
      </c>
      <c r="F76" s="449"/>
      <c r="G76" s="398"/>
      <c r="H76" s="458"/>
      <c r="I76" s="398">
        <v>1017</v>
      </c>
      <c r="J76" s="398">
        <v>947</v>
      </c>
      <c r="K76" s="398">
        <v>523</v>
      </c>
      <c r="L76" s="392">
        <f t="shared" si="3"/>
        <v>201.57866948257657</v>
      </c>
    </row>
    <row r="77" spans="1:12" x14ac:dyDescent="0.25">
      <c r="A77" s="13">
        <v>72</v>
      </c>
      <c r="B77" s="80" t="str">
        <f t="shared" si="2"/>
        <v>2008Vyškov</v>
      </c>
      <c r="C77" s="13">
        <v>2008</v>
      </c>
      <c r="D77" s="14" t="s">
        <v>77</v>
      </c>
      <c r="E77" s="14" t="s">
        <v>67</v>
      </c>
      <c r="F77" s="449"/>
      <c r="G77" s="398"/>
      <c r="H77" s="458"/>
      <c r="I77" s="398">
        <v>761</v>
      </c>
      <c r="J77" s="398">
        <v>726</v>
      </c>
      <c r="K77" s="398">
        <v>417</v>
      </c>
      <c r="L77" s="392">
        <f t="shared" si="3"/>
        <v>209.64876033057851</v>
      </c>
    </row>
    <row r="78" spans="1:12" x14ac:dyDescent="0.25">
      <c r="A78" s="13">
        <v>73</v>
      </c>
      <c r="B78" s="80" t="str">
        <f t="shared" si="2"/>
        <v>2008Zlín</v>
      </c>
      <c r="C78" s="13">
        <v>2008</v>
      </c>
      <c r="D78" s="14" t="s">
        <v>78</v>
      </c>
      <c r="E78" s="14" t="s">
        <v>67</v>
      </c>
      <c r="F78" s="449"/>
      <c r="G78" s="398"/>
      <c r="H78" s="458"/>
      <c r="I78" s="398">
        <v>1635</v>
      </c>
      <c r="J78" s="398">
        <v>1640</v>
      </c>
      <c r="K78" s="398">
        <v>363</v>
      </c>
      <c r="L78" s="392">
        <f t="shared" si="3"/>
        <v>80.78963414634147</v>
      </c>
    </row>
    <row r="79" spans="1:12" x14ac:dyDescent="0.25">
      <c r="A79" s="13">
        <v>74</v>
      </c>
      <c r="B79" s="80" t="str">
        <f t="shared" si="2"/>
        <v>2008Znojmo</v>
      </c>
      <c r="C79" s="13">
        <v>2008</v>
      </c>
      <c r="D79" s="14" t="s">
        <v>79</v>
      </c>
      <c r="E79" s="14" t="s">
        <v>67</v>
      </c>
      <c r="F79" s="449"/>
      <c r="G79" s="398"/>
      <c r="H79" s="458"/>
      <c r="I79" s="398">
        <v>1318</v>
      </c>
      <c r="J79" s="398">
        <v>1145</v>
      </c>
      <c r="K79" s="398">
        <v>528</v>
      </c>
      <c r="L79" s="392">
        <f t="shared" si="3"/>
        <v>168.31441048034935</v>
      </c>
    </row>
    <row r="80" spans="1:12" x14ac:dyDescent="0.25">
      <c r="A80" s="13">
        <v>75</v>
      </c>
      <c r="B80" s="80" t="str">
        <f t="shared" si="2"/>
        <v>2008Žďár nad Sázavou</v>
      </c>
      <c r="C80" s="13">
        <v>2008</v>
      </c>
      <c r="D80" s="14" t="s">
        <v>80</v>
      </c>
      <c r="E80" s="14" t="s">
        <v>67</v>
      </c>
      <c r="F80" s="449"/>
      <c r="G80" s="398"/>
      <c r="H80" s="458"/>
      <c r="I80" s="398">
        <v>941</v>
      </c>
      <c r="J80" s="398">
        <v>931</v>
      </c>
      <c r="K80" s="398">
        <v>281</v>
      </c>
      <c r="L80" s="392">
        <f t="shared" si="3"/>
        <v>110.16648764769066</v>
      </c>
    </row>
    <row r="81" spans="1:12" x14ac:dyDescent="0.25">
      <c r="A81" s="13">
        <v>76</v>
      </c>
      <c r="B81" s="80" t="str">
        <f t="shared" si="2"/>
        <v>2008Bruntál</v>
      </c>
      <c r="C81" s="13">
        <v>2008</v>
      </c>
      <c r="D81" s="14" t="s">
        <v>81</v>
      </c>
      <c r="E81" s="14" t="s">
        <v>82</v>
      </c>
      <c r="F81" s="449"/>
      <c r="G81" s="398"/>
      <c r="H81" s="458"/>
      <c r="I81" s="398">
        <v>1385</v>
      </c>
      <c r="J81" s="398">
        <v>1522</v>
      </c>
      <c r="K81" s="398">
        <v>638</v>
      </c>
      <c r="L81" s="392">
        <f t="shared" si="3"/>
        <v>153.00262812089358</v>
      </c>
    </row>
    <row r="82" spans="1:12" x14ac:dyDescent="0.25">
      <c r="A82" s="13">
        <v>77</v>
      </c>
      <c r="B82" s="80" t="str">
        <f t="shared" si="2"/>
        <v>2008Frýdek-Místek</v>
      </c>
      <c r="C82" s="13">
        <v>2008</v>
      </c>
      <c r="D82" s="14" t="s">
        <v>83</v>
      </c>
      <c r="E82" s="14" t="s">
        <v>82</v>
      </c>
      <c r="F82" s="449"/>
      <c r="G82" s="398"/>
      <c r="H82" s="458"/>
      <c r="I82" s="398">
        <v>2110</v>
      </c>
      <c r="J82" s="398">
        <v>2142</v>
      </c>
      <c r="K82" s="398">
        <v>569</v>
      </c>
      <c r="L82" s="392">
        <f t="shared" si="3"/>
        <v>96.958450046685343</v>
      </c>
    </row>
    <row r="83" spans="1:12" x14ac:dyDescent="0.25">
      <c r="A83" s="13">
        <v>78</v>
      </c>
      <c r="B83" s="80" t="str">
        <f t="shared" si="2"/>
        <v>2008Jeseník</v>
      </c>
      <c r="C83" s="13">
        <v>2008</v>
      </c>
      <c r="D83" s="14" t="s">
        <v>84</v>
      </c>
      <c r="E83" s="14" t="s">
        <v>82</v>
      </c>
      <c r="F83" s="449"/>
      <c r="G83" s="398"/>
      <c r="H83" s="458"/>
      <c r="I83" s="398">
        <v>418</v>
      </c>
      <c r="J83" s="398">
        <v>388</v>
      </c>
      <c r="K83" s="398">
        <v>133</v>
      </c>
      <c r="L83" s="392">
        <f t="shared" si="3"/>
        <v>125.1159793814433</v>
      </c>
    </row>
    <row r="84" spans="1:12" x14ac:dyDescent="0.25">
      <c r="A84" s="13">
        <v>79</v>
      </c>
      <c r="B84" s="80" t="str">
        <f t="shared" si="2"/>
        <v>2008Karviná</v>
      </c>
      <c r="C84" s="13">
        <v>2008</v>
      </c>
      <c r="D84" s="14" t="s">
        <v>85</v>
      </c>
      <c r="E84" s="14" t="s">
        <v>82</v>
      </c>
      <c r="F84" s="449"/>
      <c r="G84" s="398"/>
      <c r="H84" s="458"/>
      <c r="I84" s="398">
        <v>3362</v>
      </c>
      <c r="J84" s="398">
        <v>3245</v>
      </c>
      <c r="K84" s="398">
        <v>952</v>
      </c>
      <c r="L84" s="392">
        <f t="shared" si="3"/>
        <v>107.08166409861325</v>
      </c>
    </row>
    <row r="85" spans="1:12" x14ac:dyDescent="0.25">
      <c r="A85" s="13">
        <v>80</v>
      </c>
      <c r="B85" s="80" t="str">
        <f t="shared" si="2"/>
        <v>2008Nový Jičín</v>
      </c>
      <c r="C85" s="13">
        <v>2008</v>
      </c>
      <c r="D85" s="14" t="s">
        <v>86</v>
      </c>
      <c r="E85" s="14" t="s">
        <v>82</v>
      </c>
      <c r="F85" s="449"/>
      <c r="G85" s="398"/>
      <c r="H85" s="458"/>
      <c r="I85" s="398">
        <v>1636</v>
      </c>
      <c r="J85" s="398">
        <v>1552</v>
      </c>
      <c r="K85" s="398">
        <v>434</v>
      </c>
      <c r="L85" s="392">
        <f t="shared" si="3"/>
        <v>102.06829896907217</v>
      </c>
    </row>
    <row r="86" spans="1:12" x14ac:dyDescent="0.25">
      <c r="A86" s="13">
        <v>81</v>
      </c>
      <c r="B86" s="80" t="str">
        <f t="shared" si="2"/>
        <v>2008Olomouc</v>
      </c>
      <c r="C86" s="13">
        <v>2008</v>
      </c>
      <c r="D86" s="14" t="s">
        <v>87</v>
      </c>
      <c r="E86" s="14" t="s">
        <v>82</v>
      </c>
      <c r="F86" s="449"/>
      <c r="G86" s="398"/>
      <c r="H86" s="458"/>
      <c r="I86" s="398">
        <v>2123</v>
      </c>
      <c r="J86" s="398">
        <v>2059</v>
      </c>
      <c r="K86" s="398">
        <v>577</v>
      </c>
      <c r="L86" s="392">
        <f t="shared" si="3"/>
        <v>102.28508984944149</v>
      </c>
    </row>
    <row r="87" spans="1:12" x14ac:dyDescent="0.25">
      <c r="A87" s="13">
        <v>82</v>
      </c>
      <c r="B87" s="80" t="str">
        <f t="shared" si="2"/>
        <v>2008Opava</v>
      </c>
      <c r="C87" s="13">
        <v>2008</v>
      </c>
      <c r="D87" s="14" t="s">
        <v>88</v>
      </c>
      <c r="E87" s="14" t="s">
        <v>82</v>
      </c>
      <c r="F87" s="449"/>
      <c r="G87" s="398"/>
      <c r="H87" s="458"/>
      <c r="I87" s="398">
        <v>1467</v>
      </c>
      <c r="J87" s="398">
        <v>1571</v>
      </c>
      <c r="K87" s="398">
        <v>356</v>
      </c>
      <c r="L87" s="392">
        <f t="shared" si="3"/>
        <v>82.711648631444945</v>
      </c>
    </row>
    <row r="88" spans="1:12" x14ac:dyDescent="0.25">
      <c r="A88" s="13">
        <v>83</v>
      </c>
      <c r="B88" s="80" t="str">
        <f t="shared" si="2"/>
        <v>2008Ostrava</v>
      </c>
      <c r="C88" s="13">
        <v>2008</v>
      </c>
      <c r="D88" s="14" t="s">
        <v>89</v>
      </c>
      <c r="E88" s="14" t="s">
        <v>82</v>
      </c>
      <c r="F88" s="449"/>
      <c r="G88" s="398"/>
      <c r="H88" s="458"/>
      <c r="I88" s="398">
        <v>3471</v>
      </c>
      <c r="J88" s="398">
        <v>3513</v>
      </c>
      <c r="K88" s="398">
        <v>1147</v>
      </c>
      <c r="L88" s="392">
        <f t="shared" si="3"/>
        <v>119.17307144890407</v>
      </c>
    </row>
    <row r="89" spans="1:12" x14ac:dyDescent="0.25">
      <c r="A89" s="13">
        <v>84</v>
      </c>
      <c r="B89" s="80" t="str">
        <f t="shared" si="2"/>
        <v>2008Přerov</v>
      </c>
      <c r="C89" s="13">
        <v>2008</v>
      </c>
      <c r="D89" s="14" t="s">
        <v>90</v>
      </c>
      <c r="E89" s="14" t="s">
        <v>82</v>
      </c>
      <c r="F89" s="449"/>
      <c r="G89" s="398"/>
      <c r="H89" s="458"/>
      <c r="I89" s="398">
        <v>1387</v>
      </c>
      <c r="J89" s="398">
        <v>1357</v>
      </c>
      <c r="K89" s="398">
        <v>365</v>
      </c>
      <c r="L89" s="392">
        <f t="shared" si="3"/>
        <v>98.176123802505529</v>
      </c>
    </row>
    <row r="90" spans="1:12" x14ac:dyDescent="0.25">
      <c r="A90" s="13">
        <v>85</v>
      </c>
      <c r="B90" s="80" t="str">
        <f t="shared" si="2"/>
        <v>2008Šumperk</v>
      </c>
      <c r="C90" s="13">
        <v>2008</v>
      </c>
      <c r="D90" s="14" t="s">
        <v>91</v>
      </c>
      <c r="E90" s="14" t="s">
        <v>82</v>
      </c>
      <c r="F90" s="449"/>
      <c r="G90" s="398"/>
      <c r="H90" s="458"/>
      <c r="I90" s="398">
        <v>1294</v>
      </c>
      <c r="J90" s="398">
        <v>1267</v>
      </c>
      <c r="K90" s="398">
        <v>414</v>
      </c>
      <c r="L90" s="392">
        <f t="shared" si="3"/>
        <v>119.26598263614838</v>
      </c>
    </row>
    <row r="91" spans="1:12" x14ac:dyDescent="0.25">
      <c r="A91" s="13">
        <v>86</v>
      </c>
      <c r="B91" s="80" t="str">
        <f t="shared" si="2"/>
        <v>2008Vsetín</v>
      </c>
      <c r="C91" s="13">
        <v>2008</v>
      </c>
      <c r="D91" s="14" t="s">
        <v>92</v>
      </c>
      <c r="E91" s="14" t="s">
        <v>82</v>
      </c>
      <c r="F91" s="449"/>
      <c r="G91" s="398"/>
      <c r="H91" s="458"/>
      <c r="I91" s="398">
        <v>1264</v>
      </c>
      <c r="J91" s="398">
        <v>1162</v>
      </c>
      <c r="K91" s="398">
        <v>474</v>
      </c>
      <c r="L91" s="392">
        <f t="shared" si="3"/>
        <v>148.88984509466437</v>
      </c>
    </row>
    <row r="92" spans="1:12" x14ac:dyDescent="0.25">
      <c r="A92" s="13">
        <v>1</v>
      </c>
      <c r="B92" s="80" t="str">
        <f t="shared" si="2"/>
        <v>2009Praha 1</v>
      </c>
      <c r="C92" s="13">
        <v>2009</v>
      </c>
      <c r="D92" s="14" t="s">
        <v>2</v>
      </c>
      <c r="E92" s="14" t="s">
        <v>3</v>
      </c>
      <c r="F92" s="449">
        <v>101.62390000000001</v>
      </c>
      <c r="G92" s="398">
        <v>56</v>
      </c>
      <c r="H92" s="458">
        <v>195</v>
      </c>
      <c r="I92" s="398">
        <v>216</v>
      </c>
      <c r="J92" s="398">
        <v>223</v>
      </c>
      <c r="K92" s="398">
        <v>90</v>
      </c>
      <c r="L92" s="392">
        <f t="shared" si="3"/>
        <v>147.30941704035874</v>
      </c>
    </row>
    <row r="93" spans="1:12" x14ac:dyDescent="0.25">
      <c r="A93" s="13">
        <v>2</v>
      </c>
      <c r="B93" s="80" t="str">
        <f t="shared" si="2"/>
        <v>2009Praha 2</v>
      </c>
      <c r="C93" s="13">
        <v>2009</v>
      </c>
      <c r="D93" s="14" t="s">
        <v>4</v>
      </c>
      <c r="E93" s="14" t="s">
        <v>3</v>
      </c>
      <c r="F93" s="449">
        <v>92.853660000000005</v>
      </c>
      <c r="G93" s="398">
        <v>34</v>
      </c>
      <c r="H93" s="458">
        <v>252</v>
      </c>
      <c r="I93" s="398">
        <v>407</v>
      </c>
      <c r="J93" s="398">
        <v>406</v>
      </c>
      <c r="K93" s="398">
        <v>62</v>
      </c>
      <c r="L93" s="392">
        <f t="shared" si="3"/>
        <v>55.738916256157637</v>
      </c>
    </row>
    <row r="94" spans="1:12" x14ac:dyDescent="0.25">
      <c r="A94" s="13">
        <v>3</v>
      </c>
      <c r="B94" s="80" t="str">
        <f t="shared" si="2"/>
        <v>2009Praha 3</v>
      </c>
      <c r="C94" s="13">
        <v>2009</v>
      </c>
      <c r="D94" s="14" t="s">
        <v>5</v>
      </c>
      <c r="E94" s="14" t="s">
        <v>3</v>
      </c>
      <c r="F94" s="449">
        <v>96.487579999999994</v>
      </c>
      <c r="G94" s="398">
        <v>61</v>
      </c>
      <c r="H94" s="458">
        <v>221</v>
      </c>
      <c r="I94" s="398">
        <v>814</v>
      </c>
      <c r="J94" s="398">
        <v>843</v>
      </c>
      <c r="K94" s="398">
        <v>227</v>
      </c>
      <c r="L94" s="392">
        <f t="shared" si="3"/>
        <v>98.285883748517207</v>
      </c>
    </row>
    <row r="95" spans="1:12" x14ac:dyDescent="0.25">
      <c r="A95" s="13">
        <v>4</v>
      </c>
      <c r="B95" s="80" t="str">
        <f t="shared" si="2"/>
        <v>2009Praha 4</v>
      </c>
      <c r="C95" s="13">
        <v>2009</v>
      </c>
      <c r="D95" s="14" t="s">
        <v>6</v>
      </c>
      <c r="E95" s="14" t="s">
        <v>3</v>
      </c>
      <c r="F95" s="449">
        <v>96.488929999999996</v>
      </c>
      <c r="G95" s="398">
        <v>57</v>
      </c>
      <c r="H95" s="458">
        <v>224</v>
      </c>
      <c r="I95" s="398">
        <v>2532</v>
      </c>
      <c r="J95" s="398">
        <v>2506</v>
      </c>
      <c r="K95" s="398">
        <v>602</v>
      </c>
      <c r="L95" s="392">
        <f t="shared" si="3"/>
        <v>87.681564245810051</v>
      </c>
    </row>
    <row r="96" spans="1:12" x14ac:dyDescent="0.25">
      <c r="A96" s="13">
        <v>5</v>
      </c>
      <c r="B96" s="80" t="str">
        <f t="shared" si="2"/>
        <v>2009Praha 5</v>
      </c>
      <c r="C96" s="13">
        <v>2009</v>
      </c>
      <c r="D96" s="14" t="s">
        <v>7</v>
      </c>
      <c r="E96" s="14" t="s">
        <v>3</v>
      </c>
      <c r="F96" s="449">
        <v>85.814130000000006</v>
      </c>
      <c r="G96" s="398">
        <v>47</v>
      </c>
      <c r="H96" s="458">
        <v>189</v>
      </c>
      <c r="I96" s="398">
        <v>1591</v>
      </c>
      <c r="J96" s="398">
        <v>1670</v>
      </c>
      <c r="K96" s="398">
        <v>295</v>
      </c>
      <c r="L96" s="392">
        <f t="shared" si="3"/>
        <v>64.476047904191617</v>
      </c>
    </row>
    <row r="97" spans="1:12" x14ac:dyDescent="0.25">
      <c r="A97" s="13">
        <v>6</v>
      </c>
      <c r="B97" s="80" t="str">
        <f t="shared" si="2"/>
        <v>2009Praha 6</v>
      </c>
      <c r="C97" s="13">
        <v>2009</v>
      </c>
      <c r="D97" s="14" t="s">
        <v>8</v>
      </c>
      <c r="E97" s="14" t="s">
        <v>3</v>
      </c>
      <c r="F97" s="449">
        <v>97.582740000000001</v>
      </c>
      <c r="G97" s="398">
        <v>59</v>
      </c>
      <c r="H97" s="458">
        <v>194</v>
      </c>
      <c r="I97" s="398">
        <v>1132</v>
      </c>
      <c r="J97" s="398">
        <v>1229</v>
      </c>
      <c r="K97" s="398">
        <v>212</v>
      </c>
      <c r="L97" s="392">
        <f t="shared" si="3"/>
        <v>62.961757526444266</v>
      </c>
    </row>
    <row r="98" spans="1:12" x14ac:dyDescent="0.25">
      <c r="A98" s="13">
        <v>7</v>
      </c>
      <c r="B98" s="80" t="str">
        <f t="shared" si="2"/>
        <v>2009Praha 7</v>
      </c>
      <c r="C98" s="13">
        <v>2009</v>
      </c>
      <c r="D98" s="14" t="s">
        <v>9</v>
      </c>
      <c r="E98" s="14" t="s">
        <v>3</v>
      </c>
      <c r="F98" s="449">
        <v>72.457310000000007</v>
      </c>
      <c r="G98" s="398">
        <v>41</v>
      </c>
      <c r="H98" s="458">
        <v>156</v>
      </c>
      <c r="I98" s="398">
        <v>335</v>
      </c>
      <c r="J98" s="398">
        <v>352</v>
      </c>
      <c r="K98" s="398">
        <v>75</v>
      </c>
      <c r="L98" s="392">
        <f t="shared" si="3"/>
        <v>77.76988636363636</v>
      </c>
    </row>
    <row r="99" spans="1:12" x14ac:dyDescent="0.25">
      <c r="A99" s="13">
        <v>8</v>
      </c>
      <c r="B99" s="80" t="str">
        <f t="shared" si="2"/>
        <v>2009Praha 8</v>
      </c>
      <c r="C99" s="13">
        <v>2009</v>
      </c>
      <c r="D99" s="14" t="s">
        <v>10</v>
      </c>
      <c r="E99" s="14" t="s">
        <v>3</v>
      </c>
      <c r="F99" s="449">
        <v>100.5838</v>
      </c>
      <c r="G99" s="398">
        <v>62</v>
      </c>
      <c r="H99" s="458">
        <v>230</v>
      </c>
      <c r="I99" s="398">
        <v>1091</v>
      </c>
      <c r="J99" s="398">
        <v>1077</v>
      </c>
      <c r="K99" s="398">
        <v>262</v>
      </c>
      <c r="L99" s="392">
        <f t="shared" si="3"/>
        <v>88.792943361188492</v>
      </c>
    </row>
    <row r="100" spans="1:12" x14ac:dyDescent="0.25">
      <c r="A100" s="13">
        <v>9</v>
      </c>
      <c r="B100" s="80" t="str">
        <f t="shared" si="2"/>
        <v>2009Praha 9</v>
      </c>
      <c r="C100" s="13">
        <v>2009</v>
      </c>
      <c r="D100" s="14" t="s">
        <v>11</v>
      </c>
      <c r="E100" s="14" t="s">
        <v>3</v>
      </c>
      <c r="F100" s="449">
        <v>73.841719999999995</v>
      </c>
      <c r="G100" s="398">
        <v>44</v>
      </c>
      <c r="H100" s="458">
        <v>165</v>
      </c>
      <c r="I100" s="398">
        <v>1659</v>
      </c>
      <c r="J100" s="398">
        <v>1727</v>
      </c>
      <c r="K100" s="398">
        <v>252</v>
      </c>
      <c r="L100" s="392">
        <f t="shared" si="3"/>
        <v>53.259988419224086</v>
      </c>
    </row>
    <row r="101" spans="1:12" x14ac:dyDescent="0.25">
      <c r="A101" s="13">
        <v>10</v>
      </c>
      <c r="B101" s="80" t="str">
        <f t="shared" si="2"/>
        <v>2009Praha 10</v>
      </c>
      <c r="C101" s="13">
        <v>2009</v>
      </c>
      <c r="D101" s="14" t="s">
        <v>12</v>
      </c>
      <c r="E101" s="14" t="s">
        <v>3</v>
      </c>
      <c r="F101" s="449">
        <v>90.898700000000005</v>
      </c>
      <c r="G101" s="398">
        <v>55</v>
      </c>
      <c r="H101" s="458">
        <v>203</v>
      </c>
      <c r="I101" s="398">
        <v>1643</v>
      </c>
      <c r="J101" s="398">
        <v>1664</v>
      </c>
      <c r="K101" s="398">
        <v>308</v>
      </c>
      <c r="L101" s="392">
        <f t="shared" si="3"/>
        <v>67.56009615384616</v>
      </c>
    </row>
    <row r="102" spans="1:12" x14ac:dyDescent="0.25">
      <c r="A102" s="13">
        <v>11</v>
      </c>
      <c r="B102" s="80" t="str">
        <f t="shared" si="2"/>
        <v>2009Beroun</v>
      </c>
      <c r="C102" s="13">
        <v>2009</v>
      </c>
      <c r="D102" s="14" t="s">
        <v>13</v>
      </c>
      <c r="E102" s="14" t="s">
        <v>14</v>
      </c>
      <c r="F102" s="449">
        <v>107.7226</v>
      </c>
      <c r="G102" s="398">
        <v>58</v>
      </c>
      <c r="H102" s="458">
        <v>254</v>
      </c>
      <c r="I102" s="398">
        <v>1104</v>
      </c>
      <c r="J102" s="398">
        <v>998</v>
      </c>
      <c r="K102" s="398">
        <v>307</v>
      </c>
      <c r="L102" s="392">
        <f t="shared" si="3"/>
        <v>112.27955911823646</v>
      </c>
    </row>
    <row r="103" spans="1:12" x14ac:dyDescent="0.25">
      <c r="A103" s="13">
        <v>12</v>
      </c>
      <c r="B103" s="80" t="str">
        <f t="shared" si="2"/>
        <v>2009Benešov</v>
      </c>
      <c r="C103" s="13">
        <v>2009</v>
      </c>
      <c r="D103" s="14" t="s">
        <v>15</v>
      </c>
      <c r="E103" s="14" t="s">
        <v>14</v>
      </c>
      <c r="F103" s="449">
        <v>79.859780000000001</v>
      </c>
      <c r="G103" s="398">
        <v>50</v>
      </c>
      <c r="H103" s="458">
        <v>167</v>
      </c>
      <c r="I103" s="398">
        <v>813</v>
      </c>
      <c r="J103" s="398">
        <v>845</v>
      </c>
      <c r="K103" s="398">
        <v>194</v>
      </c>
      <c r="L103" s="392">
        <f t="shared" si="3"/>
        <v>83.798816568047329</v>
      </c>
    </row>
    <row r="104" spans="1:12" x14ac:dyDescent="0.25">
      <c r="A104" s="13">
        <v>13</v>
      </c>
      <c r="B104" s="80" t="str">
        <f t="shared" si="2"/>
        <v>2009Kladno</v>
      </c>
      <c r="C104" s="13">
        <v>2009</v>
      </c>
      <c r="D104" s="14" t="s">
        <v>16</v>
      </c>
      <c r="E104" s="14" t="s">
        <v>14</v>
      </c>
      <c r="F104" s="449">
        <v>89.240440000000007</v>
      </c>
      <c r="G104" s="398">
        <v>64</v>
      </c>
      <c r="H104" s="458">
        <v>185</v>
      </c>
      <c r="I104" s="398">
        <v>1918</v>
      </c>
      <c r="J104" s="398">
        <v>1956</v>
      </c>
      <c r="K104" s="398">
        <v>374</v>
      </c>
      <c r="L104" s="392">
        <f t="shared" si="3"/>
        <v>69.790388548057251</v>
      </c>
    </row>
    <row r="105" spans="1:12" x14ac:dyDescent="0.25">
      <c r="A105" s="13">
        <v>14</v>
      </c>
      <c r="B105" s="80" t="str">
        <f t="shared" si="2"/>
        <v>2009Kolín</v>
      </c>
      <c r="C105" s="13">
        <v>2009</v>
      </c>
      <c r="D105" s="14" t="s">
        <v>17</v>
      </c>
      <c r="E105" s="14" t="s">
        <v>14</v>
      </c>
      <c r="F105" s="449">
        <v>77.530010000000004</v>
      </c>
      <c r="G105" s="398">
        <v>55</v>
      </c>
      <c r="H105" s="458">
        <v>153</v>
      </c>
      <c r="I105" s="398">
        <v>1272</v>
      </c>
      <c r="J105" s="398">
        <v>1274</v>
      </c>
      <c r="K105" s="398">
        <v>289</v>
      </c>
      <c r="L105" s="392">
        <f t="shared" si="3"/>
        <v>82.798273155416013</v>
      </c>
    </row>
    <row r="106" spans="1:12" x14ac:dyDescent="0.25">
      <c r="A106" s="13">
        <v>15</v>
      </c>
      <c r="B106" s="80" t="str">
        <f t="shared" si="2"/>
        <v>2009Kutná Hora</v>
      </c>
      <c r="C106" s="13">
        <v>2009</v>
      </c>
      <c r="D106" s="14" t="s">
        <v>18</v>
      </c>
      <c r="E106" s="14" t="s">
        <v>14</v>
      </c>
      <c r="F106" s="449">
        <v>74.487679999999997</v>
      </c>
      <c r="G106" s="398">
        <v>49</v>
      </c>
      <c r="H106" s="458">
        <v>144</v>
      </c>
      <c r="I106" s="398">
        <v>825</v>
      </c>
      <c r="J106" s="398">
        <v>882</v>
      </c>
      <c r="K106" s="398">
        <v>110</v>
      </c>
      <c r="L106" s="392">
        <f t="shared" si="3"/>
        <v>45.521541950113374</v>
      </c>
    </row>
    <row r="107" spans="1:12" x14ac:dyDescent="0.25">
      <c r="A107" s="13">
        <v>16</v>
      </c>
      <c r="B107" s="80" t="str">
        <f t="shared" si="2"/>
        <v>2009Mělník</v>
      </c>
      <c r="C107" s="13">
        <v>2009</v>
      </c>
      <c r="D107" s="14" t="s">
        <v>19</v>
      </c>
      <c r="E107" s="14" t="s">
        <v>14</v>
      </c>
      <c r="F107" s="449">
        <v>88.254940000000005</v>
      </c>
      <c r="G107" s="398">
        <v>62.5</v>
      </c>
      <c r="H107" s="458">
        <v>175</v>
      </c>
      <c r="I107" s="398">
        <v>1237</v>
      </c>
      <c r="J107" s="398">
        <v>1197</v>
      </c>
      <c r="K107" s="398">
        <v>272</v>
      </c>
      <c r="L107" s="392">
        <f t="shared" si="3"/>
        <v>82.9406850459482</v>
      </c>
    </row>
    <row r="108" spans="1:12" x14ac:dyDescent="0.25">
      <c r="A108" s="13">
        <v>17</v>
      </c>
      <c r="B108" s="80" t="str">
        <f t="shared" si="2"/>
        <v>2009Mladá Boleslav</v>
      </c>
      <c r="C108" s="13">
        <v>2009</v>
      </c>
      <c r="D108" s="14" t="s">
        <v>20</v>
      </c>
      <c r="E108" s="14" t="s">
        <v>14</v>
      </c>
      <c r="F108" s="449">
        <v>63.335819999999998</v>
      </c>
      <c r="G108" s="398">
        <v>38</v>
      </c>
      <c r="H108" s="458">
        <v>131</v>
      </c>
      <c r="I108" s="398">
        <v>1469</v>
      </c>
      <c r="J108" s="398">
        <v>1468</v>
      </c>
      <c r="K108" s="398">
        <v>237</v>
      </c>
      <c r="L108" s="392">
        <f t="shared" si="3"/>
        <v>58.927111716621255</v>
      </c>
    </row>
    <row r="109" spans="1:12" x14ac:dyDescent="0.25">
      <c r="A109" s="13">
        <v>18</v>
      </c>
      <c r="B109" s="80" t="str">
        <f t="shared" si="2"/>
        <v>2009Nymburk</v>
      </c>
      <c r="C109" s="13">
        <v>2009</v>
      </c>
      <c r="D109" s="14" t="s">
        <v>21</v>
      </c>
      <c r="E109" s="14" t="s">
        <v>14</v>
      </c>
      <c r="F109" s="449">
        <v>63.322519999999997</v>
      </c>
      <c r="G109" s="398">
        <v>35</v>
      </c>
      <c r="H109" s="458">
        <v>151</v>
      </c>
      <c r="I109" s="398">
        <v>1193</v>
      </c>
      <c r="J109" s="398">
        <v>1196</v>
      </c>
      <c r="K109" s="398">
        <v>185</v>
      </c>
      <c r="L109" s="392">
        <f t="shared" si="3"/>
        <v>56.459030100334452</v>
      </c>
    </row>
    <row r="110" spans="1:12" x14ac:dyDescent="0.25">
      <c r="A110" s="13">
        <v>19</v>
      </c>
      <c r="B110" s="80" t="str">
        <f t="shared" si="2"/>
        <v>2009Praha-Východ</v>
      </c>
      <c r="C110" s="13">
        <v>2009</v>
      </c>
      <c r="D110" s="14" t="s">
        <v>134</v>
      </c>
      <c r="E110" s="14" t="s">
        <v>14</v>
      </c>
      <c r="F110" s="449">
        <v>74.904920000000004</v>
      </c>
      <c r="G110" s="398">
        <v>48</v>
      </c>
      <c r="H110" s="458">
        <v>164</v>
      </c>
      <c r="I110" s="398">
        <v>1489</v>
      </c>
      <c r="J110" s="398">
        <v>1454</v>
      </c>
      <c r="K110" s="398">
        <v>278</v>
      </c>
      <c r="L110" s="392">
        <f t="shared" si="3"/>
        <v>69.786795048143048</v>
      </c>
    </row>
    <row r="111" spans="1:12" x14ac:dyDescent="0.25">
      <c r="A111" s="13">
        <v>20</v>
      </c>
      <c r="B111" s="80" t="str">
        <f t="shared" si="2"/>
        <v>2009Praha-Západ</v>
      </c>
      <c r="C111" s="13">
        <v>2009</v>
      </c>
      <c r="D111" s="14" t="s">
        <v>135</v>
      </c>
      <c r="E111" s="14" t="s">
        <v>14</v>
      </c>
      <c r="F111" s="449">
        <v>70.002979999999994</v>
      </c>
      <c r="G111" s="398">
        <v>42</v>
      </c>
      <c r="H111" s="458">
        <v>164</v>
      </c>
      <c r="I111" s="398">
        <v>1469</v>
      </c>
      <c r="J111" s="398">
        <v>1475</v>
      </c>
      <c r="K111" s="398">
        <v>318</v>
      </c>
      <c r="L111" s="392">
        <f t="shared" si="3"/>
        <v>78.691525423728805</v>
      </c>
    </row>
    <row r="112" spans="1:12" x14ac:dyDescent="0.25">
      <c r="A112" s="13">
        <v>21</v>
      </c>
      <c r="B112" s="80" t="str">
        <f t="shared" si="2"/>
        <v>2009Příbram</v>
      </c>
      <c r="C112" s="13">
        <v>2009</v>
      </c>
      <c r="D112" s="14" t="s">
        <v>22</v>
      </c>
      <c r="E112" s="14" t="s">
        <v>14</v>
      </c>
      <c r="F112" s="449">
        <v>71.590710000000001</v>
      </c>
      <c r="G112" s="398">
        <v>42</v>
      </c>
      <c r="H112" s="458">
        <v>142</v>
      </c>
      <c r="I112" s="398">
        <v>972</v>
      </c>
      <c r="J112" s="398">
        <v>988</v>
      </c>
      <c r="K112" s="398">
        <v>172</v>
      </c>
      <c r="L112" s="392">
        <f t="shared" si="3"/>
        <v>63.542510121457489</v>
      </c>
    </row>
    <row r="113" spans="1:12" x14ac:dyDescent="0.25">
      <c r="A113" s="13">
        <v>22</v>
      </c>
      <c r="B113" s="80" t="str">
        <f t="shared" si="2"/>
        <v>2009Rakovník</v>
      </c>
      <c r="C113" s="13">
        <v>2009</v>
      </c>
      <c r="D113" s="14" t="s">
        <v>23</v>
      </c>
      <c r="E113" s="14" t="s">
        <v>14</v>
      </c>
      <c r="F113" s="449">
        <v>62.539569999999998</v>
      </c>
      <c r="G113" s="398">
        <v>43</v>
      </c>
      <c r="H113" s="458">
        <v>132</v>
      </c>
      <c r="I113" s="398">
        <v>734</v>
      </c>
      <c r="J113" s="398">
        <v>749</v>
      </c>
      <c r="K113" s="398">
        <v>103</v>
      </c>
      <c r="L113" s="392">
        <f t="shared" si="3"/>
        <v>50.193591455273705</v>
      </c>
    </row>
    <row r="114" spans="1:12" x14ac:dyDescent="0.25">
      <c r="A114" s="13">
        <v>23</v>
      </c>
      <c r="B114" s="80" t="str">
        <f t="shared" si="2"/>
        <v>2009České Budějovice</v>
      </c>
      <c r="C114" s="13">
        <v>2009</v>
      </c>
      <c r="D114" s="14" t="s">
        <v>24</v>
      </c>
      <c r="E114" s="14" t="s">
        <v>25</v>
      </c>
      <c r="F114" s="449">
        <v>54.072009999999999</v>
      </c>
      <c r="G114" s="398">
        <v>27</v>
      </c>
      <c r="H114" s="458">
        <v>139</v>
      </c>
      <c r="I114" s="398">
        <v>2272</v>
      </c>
      <c r="J114" s="398">
        <v>2287</v>
      </c>
      <c r="K114" s="398">
        <v>266</v>
      </c>
      <c r="L114" s="392">
        <f t="shared" si="3"/>
        <v>42.452995190205506</v>
      </c>
    </row>
    <row r="115" spans="1:12" x14ac:dyDescent="0.25">
      <c r="A115" s="13">
        <v>24</v>
      </c>
      <c r="B115" s="80" t="str">
        <f t="shared" si="2"/>
        <v>2009Český Krumlov</v>
      </c>
      <c r="C115" s="13">
        <v>2009</v>
      </c>
      <c r="D115" s="14" t="s">
        <v>26</v>
      </c>
      <c r="E115" s="14" t="s">
        <v>25</v>
      </c>
      <c r="F115" s="449">
        <v>76.448520000000002</v>
      </c>
      <c r="G115" s="398">
        <v>43</v>
      </c>
      <c r="H115" s="458">
        <v>167</v>
      </c>
      <c r="I115" s="398">
        <v>788</v>
      </c>
      <c r="J115" s="398">
        <v>819</v>
      </c>
      <c r="K115" s="398">
        <v>114</v>
      </c>
      <c r="L115" s="392">
        <f t="shared" si="3"/>
        <v>50.80586080586081</v>
      </c>
    </row>
    <row r="116" spans="1:12" x14ac:dyDescent="0.25">
      <c r="A116" s="13">
        <v>25</v>
      </c>
      <c r="B116" s="80" t="str">
        <f t="shared" si="2"/>
        <v>2009Jindřichův Hradec</v>
      </c>
      <c r="C116" s="13">
        <v>2009</v>
      </c>
      <c r="D116" s="14" t="s">
        <v>27</v>
      </c>
      <c r="E116" s="14" t="s">
        <v>25</v>
      </c>
      <c r="F116" s="449">
        <v>46.733179999999997</v>
      </c>
      <c r="G116" s="398">
        <v>23</v>
      </c>
      <c r="H116" s="458">
        <v>93</v>
      </c>
      <c r="I116" s="398">
        <v>918</v>
      </c>
      <c r="J116" s="398">
        <v>919</v>
      </c>
      <c r="K116" s="398">
        <v>87</v>
      </c>
      <c r="L116" s="392">
        <f t="shared" si="3"/>
        <v>34.553862894450489</v>
      </c>
    </row>
    <row r="117" spans="1:12" x14ac:dyDescent="0.25">
      <c r="A117" s="13">
        <v>26</v>
      </c>
      <c r="B117" s="80" t="str">
        <f t="shared" si="2"/>
        <v>2009Pelhřimov</v>
      </c>
      <c r="C117" s="13">
        <v>2009</v>
      </c>
      <c r="D117" s="14" t="s">
        <v>28</v>
      </c>
      <c r="E117" s="14" t="s">
        <v>25</v>
      </c>
      <c r="F117" s="449">
        <v>50.225090000000002</v>
      </c>
      <c r="G117" s="398">
        <v>28</v>
      </c>
      <c r="H117" s="458">
        <v>105</v>
      </c>
      <c r="I117" s="398">
        <v>620</v>
      </c>
      <c r="J117" s="398">
        <v>623</v>
      </c>
      <c r="K117" s="398">
        <v>61</v>
      </c>
      <c r="L117" s="392">
        <f t="shared" si="3"/>
        <v>35.738362760834669</v>
      </c>
    </row>
    <row r="118" spans="1:12" x14ac:dyDescent="0.25">
      <c r="A118" s="13">
        <v>27</v>
      </c>
      <c r="B118" s="80" t="str">
        <f t="shared" si="2"/>
        <v>2009Písek</v>
      </c>
      <c r="C118" s="13">
        <v>2009</v>
      </c>
      <c r="D118" s="14" t="s">
        <v>29</v>
      </c>
      <c r="E118" s="14" t="s">
        <v>25</v>
      </c>
      <c r="F118" s="449">
        <v>66.205169999999995</v>
      </c>
      <c r="G118" s="398">
        <v>42</v>
      </c>
      <c r="H118" s="458">
        <v>149</v>
      </c>
      <c r="I118" s="398">
        <v>734</v>
      </c>
      <c r="J118" s="398">
        <v>726</v>
      </c>
      <c r="K118" s="398">
        <v>113</v>
      </c>
      <c r="L118" s="392">
        <f t="shared" si="3"/>
        <v>56.811294765840216</v>
      </c>
    </row>
    <row r="119" spans="1:12" x14ac:dyDescent="0.25">
      <c r="A119" s="13">
        <v>28</v>
      </c>
      <c r="B119" s="80" t="str">
        <f t="shared" si="2"/>
        <v>2009Prachatice</v>
      </c>
      <c r="C119" s="13">
        <v>2009</v>
      </c>
      <c r="D119" s="14" t="s">
        <v>30</v>
      </c>
      <c r="E119" s="14" t="s">
        <v>25</v>
      </c>
      <c r="F119" s="449">
        <v>54.162480000000002</v>
      </c>
      <c r="G119" s="398">
        <v>35</v>
      </c>
      <c r="H119" s="458">
        <v>107</v>
      </c>
      <c r="I119" s="398">
        <v>546</v>
      </c>
      <c r="J119" s="398">
        <v>557</v>
      </c>
      <c r="K119" s="398">
        <v>73</v>
      </c>
      <c r="L119" s="392">
        <f t="shared" si="3"/>
        <v>47.836624775583481</v>
      </c>
    </row>
    <row r="120" spans="1:12" x14ac:dyDescent="0.25">
      <c r="A120" s="13">
        <v>29</v>
      </c>
      <c r="B120" s="80" t="str">
        <f t="shared" si="2"/>
        <v>2009Strakonice</v>
      </c>
      <c r="C120" s="13">
        <v>2009</v>
      </c>
      <c r="D120" s="14" t="s">
        <v>31</v>
      </c>
      <c r="E120" s="14" t="s">
        <v>25</v>
      </c>
      <c r="F120" s="449">
        <v>48.504330000000003</v>
      </c>
      <c r="G120" s="398">
        <v>27</v>
      </c>
      <c r="H120" s="458">
        <v>110</v>
      </c>
      <c r="I120" s="398">
        <v>671</v>
      </c>
      <c r="J120" s="398">
        <v>692</v>
      </c>
      <c r="K120" s="398">
        <v>69</v>
      </c>
      <c r="L120" s="392">
        <f t="shared" si="3"/>
        <v>36.394508670520231</v>
      </c>
    </row>
    <row r="121" spans="1:12" x14ac:dyDescent="0.25">
      <c r="A121" s="13">
        <v>30</v>
      </c>
      <c r="B121" s="80" t="str">
        <f t="shared" si="2"/>
        <v>2009Tábor</v>
      </c>
      <c r="C121" s="13">
        <v>2009</v>
      </c>
      <c r="D121" s="14" t="s">
        <v>32</v>
      </c>
      <c r="E121" s="14" t="s">
        <v>25</v>
      </c>
      <c r="F121" s="449">
        <v>65.805790000000002</v>
      </c>
      <c r="G121" s="398">
        <v>41</v>
      </c>
      <c r="H121" s="458">
        <v>140</v>
      </c>
      <c r="I121" s="398">
        <v>922</v>
      </c>
      <c r="J121" s="398">
        <v>877</v>
      </c>
      <c r="K121" s="398">
        <v>206</v>
      </c>
      <c r="L121" s="392">
        <f t="shared" si="3"/>
        <v>85.735461801596344</v>
      </c>
    </row>
    <row r="122" spans="1:12" x14ac:dyDescent="0.25">
      <c r="A122" s="13">
        <v>31</v>
      </c>
      <c r="B122" s="80" t="str">
        <f t="shared" si="2"/>
        <v>2009Domažlice</v>
      </c>
      <c r="C122" s="13">
        <v>2009</v>
      </c>
      <c r="D122" s="14" t="s">
        <v>33</v>
      </c>
      <c r="E122" s="14" t="s">
        <v>34</v>
      </c>
      <c r="F122" s="449">
        <v>76.726399999999998</v>
      </c>
      <c r="G122" s="398">
        <v>52</v>
      </c>
      <c r="H122" s="458">
        <v>165</v>
      </c>
      <c r="I122" s="398">
        <v>675</v>
      </c>
      <c r="J122" s="398">
        <v>692</v>
      </c>
      <c r="K122" s="398">
        <v>119</v>
      </c>
      <c r="L122" s="392">
        <f t="shared" si="3"/>
        <v>62.767341040462433</v>
      </c>
    </row>
    <row r="123" spans="1:12" x14ac:dyDescent="0.25">
      <c r="A123" s="13">
        <v>32</v>
      </c>
      <c r="B123" s="80" t="str">
        <f t="shared" si="2"/>
        <v>2009Cheb</v>
      </c>
      <c r="C123" s="13">
        <v>2009</v>
      </c>
      <c r="D123" s="14" t="s">
        <v>35</v>
      </c>
      <c r="E123" s="14" t="s">
        <v>34</v>
      </c>
      <c r="F123" s="449">
        <v>105.6165</v>
      </c>
      <c r="G123" s="398">
        <v>79.5</v>
      </c>
      <c r="H123" s="458">
        <v>217.5</v>
      </c>
      <c r="I123" s="398">
        <v>1126</v>
      </c>
      <c r="J123" s="398">
        <v>969</v>
      </c>
      <c r="K123" s="398">
        <v>418</v>
      </c>
      <c r="L123" s="392">
        <f t="shared" si="3"/>
        <v>157.45098039215688</v>
      </c>
    </row>
    <row r="124" spans="1:12" x14ac:dyDescent="0.25">
      <c r="A124" s="13">
        <v>33</v>
      </c>
      <c r="B124" s="80" t="str">
        <f t="shared" si="2"/>
        <v>2009Karlovy Vary</v>
      </c>
      <c r="C124" s="13">
        <v>2009</v>
      </c>
      <c r="D124" s="14" t="s">
        <v>36</v>
      </c>
      <c r="E124" s="14" t="s">
        <v>34</v>
      </c>
      <c r="F124" s="449">
        <v>132.1045</v>
      </c>
      <c r="G124" s="398">
        <v>75</v>
      </c>
      <c r="H124" s="458">
        <v>297</v>
      </c>
      <c r="I124" s="398">
        <v>1589</v>
      </c>
      <c r="J124" s="398">
        <v>1669</v>
      </c>
      <c r="K124" s="398">
        <v>448</v>
      </c>
      <c r="L124" s="392">
        <f t="shared" si="3"/>
        <v>97.974835230677044</v>
      </c>
    </row>
    <row r="125" spans="1:12" x14ac:dyDescent="0.25">
      <c r="A125" s="13">
        <v>34</v>
      </c>
      <c r="B125" s="80" t="str">
        <f t="shared" si="2"/>
        <v>2009Klatovy</v>
      </c>
      <c r="C125" s="13">
        <v>2009</v>
      </c>
      <c r="D125" s="14" t="s">
        <v>37</v>
      </c>
      <c r="E125" s="14" t="s">
        <v>34</v>
      </c>
      <c r="F125" s="449">
        <v>90.320350000000005</v>
      </c>
      <c r="G125" s="398">
        <v>55</v>
      </c>
      <c r="H125" s="458">
        <v>180</v>
      </c>
      <c r="I125" s="398">
        <v>896</v>
      </c>
      <c r="J125" s="398">
        <v>851</v>
      </c>
      <c r="K125" s="398">
        <v>216</v>
      </c>
      <c r="L125" s="392">
        <f t="shared" si="3"/>
        <v>92.643948296122204</v>
      </c>
    </row>
    <row r="126" spans="1:12" x14ac:dyDescent="0.25">
      <c r="A126" s="13">
        <v>35</v>
      </c>
      <c r="B126" s="80" t="str">
        <f t="shared" si="2"/>
        <v>2009Plzeň-jih</v>
      </c>
      <c r="C126" s="13">
        <v>2009</v>
      </c>
      <c r="D126" s="14" t="s">
        <v>38</v>
      </c>
      <c r="E126" s="14" t="s">
        <v>34</v>
      </c>
      <c r="F126" s="449">
        <v>70.888540000000006</v>
      </c>
      <c r="G126" s="398">
        <v>44.5</v>
      </c>
      <c r="H126" s="458">
        <v>148</v>
      </c>
      <c r="I126" s="398">
        <v>727</v>
      </c>
      <c r="J126" s="398">
        <v>713</v>
      </c>
      <c r="K126" s="398">
        <v>154</v>
      </c>
      <c r="L126" s="392">
        <f t="shared" si="3"/>
        <v>78.835904628330994</v>
      </c>
    </row>
    <row r="127" spans="1:12" x14ac:dyDescent="0.25">
      <c r="A127" s="13">
        <v>36</v>
      </c>
      <c r="B127" s="80" t="str">
        <f t="shared" si="2"/>
        <v>2009Plzeň-Město</v>
      </c>
      <c r="C127" s="13">
        <v>2009</v>
      </c>
      <c r="D127" s="14" t="s">
        <v>136</v>
      </c>
      <c r="E127" s="14" t="s">
        <v>34</v>
      </c>
      <c r="F127" s="449">
        <v>96.161649999999995</v>
      </c>
      <c r="G127" s="398">
        <v>61</v>
      </c>
      <c r="H127" s="458">
        <v>201</v>
      </c>
      <c r="I127" s="398">
        <v>1738</v>
      </c>
      <c r="J127" s="398">
        <v>1711</v>
      </c>
      <c r="K127" s="398">
        <v>399</v>
      </c>
      <c r="L127" s="392">
        <f t="shared" si="3"/>
        <v>85.116890707188773</v>
      </c>
    </row>
    <row r="128" spans="1:12" x14ac:dyDescent="0.25">
      <c r="A128" s="13">
        <v>37</v>
      </c>
      <c r="B128" s="80" t="str">
        <f t="shared" si="2"/>
        <v>2009Plzeň-sever</v>
      </c>
      <c r="C128" s="13">
        <v>2009</v>
      </c>
      <c r="D128" s="14" t="s">
        <v>39</v>
      </c>
      <c r="E128" s="14" t="s">
        <v>34</v>
      </c>
      <c r="F128" s="449">
        <v>92.842579999999998</v>
      </c>
      <c r="G128" s="398">
        <v>46</v>
      </c>
      <c r="H128" s="458">
        <v>198</v>
      </c>
      <c r="I128" s="398">
        <v>579</v>
      </c>
      <c r="J128" s="398">
        <v>611</v>
      </c>
      <c r="K128" s="398">
        <v>120</v>
      </c>
      <c r="L128" s="392">
        <f t="shared" si="3"/>
        <v>71.685761047463174</v>
      </c>
    </row>
    <row r="129" spans="1:12" x14ac:dyDescent="0.25">
      <c r="A129" s="13">
        <v>38</v>
      </c>
      <c r="B129" s="80" t="str">
        <f t="shared" si="2"/>
        <v>2009Rokycany</v>
      </c>
      <c r="C129" s="13">
        <v>2009</v>
      </c>
      <c r="D129" s="14" t="s">
        <v>40</v>
      </c>
      <c r="E129" s="14" t="s">
        <v>34</v>
      </c>
      <c r="F129" s="449">
        <v>76.275000000000006</v>
      </c>
      <c r="G129" s="398">
        <v>48</v>
      </c>
      <c r="H129" s="458">
        <v>160.5</v>
      </c>
      <c r="I129" s="398">
        <v>429</v>
      </c>
      <c r="J129" s="398">
        <v>437</v>
      </c>
      <c r="K129" s="398">
        <v>91</v>
      </c>
      <c r="L129" s="392">
        <f t="shared" si="3"/>
        <v>76.006864988558348</v>
      </c>
    </row>
    <row r="130" spans="1:12" x14ac:dyDescent="0.25">
      <c r="A130" s="13">
        <v>39</v>
      </c>
      <c r="B130" s="80" t="str">
        <f t="shared" si="2"/>
        <v>2009Sokolov</v>
      </c>
      <c r="C130" s="13">
        <v>2009</v>
      </c>
      <c r="D130" s="14" t="s">
        <v>41</v>
      </c>
      <c r="E130" s="14" t="s">
        <v>34</v>
      </c>
      <c r="F130" s="449">
        <v>108.0663</v>
      </c>
      <c r="G130" s="398">
        <v>85</v>
      </c>
      <c r="H130" s="458">
        <v>194</v>
      </c>
      <c r="I130" s="398">
        <v>1351</v>
      </c>
      <c r="J130" s="398">
        <v>1467</v>
      </c>
      <c r="K130" s="398">
        <v>287</v>
      </c>
      <c r="L130" s="392">
        <f t="shared" si="3"/>
        <v>71.407634628493525</v>
      </c>
    </row>
    <row r="131" spans="1:12" x14ac:dyDescent="0.25">
      <c r="A131" s="13">
        <v>40</v>
      </c>
      <c r="B131" s="80" t="str">
        <f t="shared" si="2"/>
        <v>2009Tachov</v>
      </c>
      <c r="C131" s="13">
        <v>2009</v>
      </c>
      <c r="D131" s="14" t="s">
        <v>42</v>
      </c>
      <c r="E131" s="14" t="s">
        <v>34</v>
      </c>
      <c r="F131" s="449">
        <v>101.8916</v>
      </c>
      <c r="G131" s="398">
        <v>55</v>
      </c>
      <c r="H131" s="458">
        <v>231</v>
      </c>
      <c r="I131" s="398">
        <v>688</v>
      </c>
      <c r="J131" s="398">
        <v>650</v>
      </c>
      <c r="K131" s="398">
        <v>182</v>
      </c>
      <c r="L131" s="392">
        <f t="shared" si="3"/>
        <v>102.2</v>
      </c>
    </row>
    <row r="132" spans="1:12" x14ac:dyDescent="0.25">
      <c r="A132" s="13">
        <v>41</v>
      </c>
      <c r="B132" s="80" t="str">
        <f t="shared" si="2"/>
        <v>2009Česká Lípa</v>
      </c>
      <c r="C132" s="13">
        <v>2009</v>
      </c>
      <c r="D132" s="14" t="s">
        <v>43</v>
      </c>
      <c r="E132" s="14" t="s">
        <v>44</v>
      </c>
      <c r="F132" s="449">
        <v>120.2251</v>
      </c>
      <c r="G132" s="398">
        <v>86</v>
      </c>
      <c r="H132" s="458">
        <v>224</v>
      </c>
      <c r="I132" s="398">
        <v>1485</v>
      </c>
      <c r="J132" s="398">
        <v>1533</v>
      </c>
      <c r="K132" s="398">
        <v>442</v>
      </c>
      <c r="L132" s="392">
        <f t="shared" si="3"/>
        <v>105.23809523809523</v>
      </c>
    </row>
    <row r="133" spans="1:12" x14ac:dyDescent="0.25">
      <c r="A133" s="13">
        <v>42</v>
      </c>
      <c r="B133" s="80" t="str">
        <f t="shared" si="2"/>
        <v>2009Děčín</v>
      </c>
      <c r="C133" s="13">
        <v>2009</v>
      </c>
      <c r="D133" s="14" t="s">
        <v>45</v>
      </c>
      <c r="E133" s="14" t="s">
        <v>44</v>
      </c>
      <c r="F133" s="449">
        <v>126.348</v>
      </c>
      <c r="G133" s="398">
        <v>96</v>
      </c>
      <c r="H133" s="458">
        <v>230</v>
      </c>
      <c r="I133" s="398">
        <v>1860</v>
      </c>
      <c r="J133" s="398">
        <v>1736</v>
      </c>
      <c r="K133" s="398">
        <v>731</v>
      </c>
      <c r="L133" s="392">
        <f t="shared" si="3"/>
        <v>153.69527649769586</v>
      </c>
    </row>
    <row r="134" spans="1:12" x14ac:dyDescent="0.25">
      <c r="A134" s="13">
        <v>43</v>
      </c>
      <c r="B134" s="80" t="str">
        <f t="shared" si="2"/>
        <v>2009Chomutov</v>
      </c>
      <c r="C134" s="13">
        <v>2009</v>
      </c>
      <c r="D134" s="14" t="s">
        <v>46</v>
      </c>
      <c r="E134" s="14" t="s">
        <v>44</v>
      </c>
      <c r="F134" s="449">
        <v>725.47149999999999</v>
      </c>
      <c r="G134" s="398">
        <v>699</v>
      </c>
      <c r="H134" s="458">
        <v>1378</v>
      </c>
      <c r="I134" s="398">
        <v>1546</v>
      </c>
      <c r="J134" s="398">
        <v>1546</v>
      </c>
      <c r="K134" s="398">
        <v>1970</v>
      </c>
      <c r="L134" s="392">
        <f t="shared" si="3"/>
        <v>465.10349288486418</v>
      </c>
    </row>
    <row r="135" spans="1:12" x14ac:dyDescent="0.25">
      <c r="A135" s="13">
        <v>44</v>
      </c>
      <c r="B135" s="80" t="str">
        <f t="shared" ref="B135:B198" si="4">CONCATENATE(C135,D135)</f>
        <v>2009Jablonec nad Nisou</v>
      </c>
      <c r="C135" s="13">
        <v>2009</v>
      </c>
      <c r="D135" s="14" t="s">
        <v>47</v>
      </c>
      <c r="E135" s="14" t="s">
        <v>44</v>
      </c>
      <c r="F135" s="449">
        <v>92.695499999999996</v>
      </c>
      <c r="G135" s="398">
        <v>43</v>
      </c>
      <c r="H135" s="458">
        <v>224</v>
      </c>
      <c r="I135" s="398">
        <v>874</v>
      </c>
      <c r="J135" s="398">
        <v>954</v>
      </c>
      <c r="K135" s="398">
        <v>141</v>
      </c>
      <c r="L135" s="392">
        <f t="shared" ref="L135:L198" si="5">K135/J135*365</f>
        <v>53.946540880503143</v>
      </c>
    </row>
    <row r="136" spans="1:12" x14ac:dyDescent="0.25">
      <c r="A136" s="13">
        <v>45</v>
      </c>
      <c r="B136" s="80" t="str">
        <f t="shared" si="4"/>
        <v>2009Liberec</v>
      </c>
      <c r="C136" s="13">
        <v>2009</v>
      </c>
      <c r="D136" s="14" t="s">
        <v>48</v>
      </c>
      <c r="E136" s="14" t="s">
        <v>44</v>
      </c>
      <c r="F136" s="449">
        <v>183.6585</v>
      </c>
      <c r="G136" s="398">
        <v>152</v>
      </c>
      <c r="H136" s="458">
        <v>346</v>
      </c>
      <c r="I136" s="398">
        <v>1756</v>
      </c>
      <c r="J136" s="398">
        <v>1659</v>
      </c>
      <c r="K136" s="398">
        <v>905</v>
      </c>
      <c r="L136" s="392">
        <f t="shared" si="5"/>
        <v>199.11091018685954</v>
      </c>
    </row>
    <row r="137" spans="1:12" x14ac:dyDescent="0.25">
      <c r="A137" s="13">
        <v>46</v>
      </c>
      <c r="B137" s="80" t="str">
        <f t="shared" si="4"/>
        <v>2009Litoměřice</v>
      </c>
      <c r="C137" s="13">
        <v>2009</v>
      </c>
      <c r="D137" s="14" t="s">
        <v>49</v>
      </c>
      <c r="E137" s="14" t="s">
        <v>44</v>
      </c>
      <c r="F137" s="449">
        <v>128.89330000000001</v>
      </c>
      <c r="G137" s="398">
        <v>82</v>
      </c>
      <c r="H137" s="458">
        <v>249</v>
      </c>
      <c r="I137" s="398">
        <v>1607</v>
      </c>
      <c r="J137" s="398">
        <v>1622</v>
      </c>
      <c r="K137" s="398">
        <v>419</v>
      </c>
      <c r="L137" s="392">
        <f t="shared" si="5"/>
        <v>94.287916152897651</v>
      </c>
    </row>
    <row r="138" spans="1:12" x14ac:dyDescent="0.25">
      <c r="A138" s="13">
        <v>47</v>
      </c>
      <c r="B138" s="80" t="str">
        <f t="shared" si="4"/>
        <v>2009Louny</v>
      </c>
      <c r="C138" s="13">
        <v>2009</v>
      </c>
      <c r="D138" s="14" t="s">
        <v>50</v>
      </c>
      <c r="E138" s="14" t="s">
        <v>44</v>
      </c>
      <c r="F138" s="449">
        <v>165.28649999999999</v>
      </c>
      <c r="G138" s="398">
        <v>127</v>
      </c>
      <c r="H138" s="458">
        <v>267</v>
      </c>
      <c r="I138" s="398">
        <v>1155</v>
      </c>
      <c r="J138" s="398">
        <v>999</v>
      </c>
      <c r="K138" s="398">
        <v>579</v>
      </c>
      <c r="L138" s="392">
        <f t="shared" si="5"/>
        <v>211.54654654654655</v>
      </c>
    </row>
    <row r="139" spans="1:12" x14ac:dyDescent="0.25">
      <c r="A139" s="13">
        <v>48</v>
      </c>
      <c r="B139" s="80" t="str">
        <f t="shared" si="4"/>
        <v>2009Most</v>
      </c>
      <c r="C139" s="13">
        <v>2009</v>
      </c>
      <c r="D139" s="14" t="s">
        <v>51</v>
      </c>
      <c r="E139" s="14" t="s">
        <v>44</v>
      </c>
      <c r="F139" s="449">
        <v>155.8929</v>
      </c>
      <c r="G139" s="398">
        <v>110.5</v>
      </c>
      <c r="H139" s="458">
        <v>311.5</v>
      </c>
      <c r="I139" s="398">
        <v>1857</v>
      </c>
      <c r="J139" s="398">
        <v>1877</v>
      </c>
      <c r="K139" s="398">
        <v>695</v>
      </c>
      <c r="L139" s="392">
        <f t="shared" si="5"/>
        <v>135.14917421417155</v>
      </c>
    </row>
    <row r="140" spans="1:12" x14ac:dyDescent="0.25">
      <c r="A140" s="13">
        <v>49</v>
      </c>
      <c r="B140" s="80" t="str">
        <f t="shared" si="4"/>
        <v>2009Teplice</v>
      </c>
      <c r="C140" s="13">
        <v>2009</v>
      </c>
      <c r="D140" s="14" t="s">
        <v>52</v>
      </c>
      <c r="E140" s="14" t="s">
        <v>44</v>
      </c>
      <c r="F140" s="449">
        <v>241.1174</v>
      </c>
      <c r="G140" s="398">
        <v>156</v>
      </c>
      <c r="H140" s="458">
        <v>497</v>
      </c>
      <c r="I140" s="398">
        <v>1883</v>
      </c>
      <c r="J140" s="398">
        <v>2027</v>
      </c>
      <c r="K140" s="398">
        <v>978</v>
      </c>
      <c r="L140" s="392">
        <f t="shared" si="5"/>
        <v>176.10754810064134</v>
      </c>
    </row>
    <row r="141" spans="1:12" x14ac:dyDescent="0.25">
      <c r="A141" s="13">
        <v>50</v>
      </c>
      <c r="B141" s="80" t="str">
        <f t="shared" si="4"/>
        <v>2009Ústí nad Labem</v>
      </c>
      <c r="C141" s="13">
        <v>2009</v>
      </c>
      <c r="D141" s="14" t="s">
        <v>53</v>
      </c>
      <c r="E141" s="14" t="s">
        <v>44</v>
      </c>
      <c r="F141" s="449">
        <v>204.9512</v>
      </c>
      <c r="G141" s="398">
        <v>95</v>
      </c>
      <c r="H141" s="458">
        <v>488</v>
      </c>
      <c r="I141" s="398">
        <v>1915</v>
      </c>
      <c r="J141" s="398">
        <v>1959</v>
      </c>
      <c r="K141" s="398">
        <v>922</v>
      </c>
      <c r="L141" s="392">
        <f t="shared" si="5"/>
        <v>171.78662582950486</v>
      </c>
    </row>
    <row r="142" spans="1:12" x14ac:dyDescent="0.25">
      <c r="A142" s="13">
        <v>51</v>
      </c>
      <c r="B142" s="80" t="str">
        <f t="shared" si="4"/>
        <v>2009Havlíčkův Brod</v>
      </c>
      <c r="C142" s="13">
        <v>2009</v>
      </c>
      <c r="D142" s="14" t="s">
        <v>54</v>
      </c>
      <c r="E142" s="14" t="s">
        <v>55</v>
      </c>
      <c r="F142" s="449">
        <v>106.2248</v>
      </c>
      <c r="G142" s="398">
        <v>78</v>
      </c>
      <c r="H142" s="458">
        <v>205</v>
      </c>
      <c r="I142" s="398">
        <v>885</v>
      </c>
      <c r="J142" s="398">
        <v>883</v>
      </c>
      <c r="K142" s="398">
        <v>207</v>
      </c>
      <c r="L142" s="392">
        <f t="shared" si="5"/>
        <v>85.566251415628543</v>
      </c>
    </row>
    <row r="143" spans="1:12" x14ac:dyDescent="0.25">
      <c r="A143" s="13">
        <v>52</v>
      </c>
      <c r="B143" s="80" t="str">
        <f t="shared" si="4"/>
        <v>2009Hradec Králové</v>
      </c>
      <c r="C143" s="13">
        <v>2009</v>
      </c>
      <c r="D143" s="14" t="s">
        <v>56</v>
      </c>
      <c r="E143" s="14" t="s">
        <v>55</v>
      </c>
      <c r="F143" s="449">
        <v>91.907769999999999</v>
      </c>
      <c r="G143" s="398">
        <v>53</v>
      </c>
      <c r="H143" s="458">
        <v>203</v>
      </c>
      <c r="I143" s="398">
        <v>1458</v>
      </c>
      <c r="J143" s="398">
        <v>1454</v>
      </c>
      <c r="K143" s="398">
        <v>341</v>
      </c>
      <c r="L143" s="392">
        <f t="shared" si="5"/>
        <v>85.601788170563964</v>
      </c>
    </row>
    <row r="144" spans="1:12" x14ac:dyDescent="0.25">
      <c r="A144" s="13">
        <v>53</v>
      </c>
      <c r="B144" s="80" t="str">
        <f t="shared" si="4"/>
        <v>2009Chrudim</v>
      </c>
      <c r="C144" s="13">
        <v>2009</v>
      </c>
      <c r="D144" s="14" t="s">
        <v>57</v>
      </c>
      <c r="E144" s="14" t="s">
        <v>55</v>
      </c>
      <c r="F144" s="449">
        <v>138.92529999999999</v>
      </c>
      <c r="G144" s="398">
        <v>91</v>
      </c>
      <c r="H144" s="458">
        <v>307</v>
      </c>
      <c r="I144" s="398">
        <v>894</v>
      </c>
      <c r="J144" s="398">
        <v>960</v>
      </c>
      <c r="K144" s="398">
        <v>260</v>
      </c>
      <c r="L144" s="392">
        <f t="shared" si="5"/>
        <v>98.854166666666657</v>
      </c>
    </row>
    <row r="145" spans="1:12" x14ac:dyDescent="0.25">
      <c r="A145" s="13">
        <v>54</v>
      </c>
      <c r="B145" s="80" t="str">
        <f t="shared" si="4"/>
        <v>2009Jičín</v>
      </c>
      <c r="C145" s="13">
        <v>2009</v>
      </c>
      <c r="D145" s="14" t="s">
        <v>58</v>
      </c>
      <c r="E145" s="14" t="s">
        <v>55</v>
      </c>
      <c r="F145" s="449">
        <v>100.2974</v>
      </c>
      <c r="G145" s="398">
        <v>70</v>
      </c>
      <c r="H145" s="458">
        <v>197</v>
      </c>
      <c r="I145" s="398">
        <v>741</v>
      </c>
      <c r="J145" s="398">
        <v>809</v>
      </c>
      <c r="K145" s="398">
        <v>119</v>
      </c>
      <c r="L145" s="392">
        <f t="shared" si="5"/>
        <v>53.689740420271939</v>
      </c>
    </row>
    <row r="146" spans="1:12" x14ac:dyDescent="0.25">
      <c r="A146" s="13">
        <v>55</v>
      </c>
      <c r="B146" s="80" t="str">
        <f t="shared" si="4"/>
        <v>2009Náchod</v>
      </c>
      <c r="C146" s="13">
        <v>2009</v>
      </c>
      <c r="D146" s="14" t="s">
        <v>59</v>
      </c>
      <c r="E146" s="14" t="s">
        <v>55</v>
      </c>
      <c r="F146" s="449">
        <v>81.64058</v>
      </c>
      <c r="G146" s="398">
        <v>53</v>
      </c>
      <c r="H146" s="458">
        <v>168</v>
      </c>
      <c r="I146" s="398">
        <v>1262</v>
      </c>
      <c r="J146" s="398">
        <v>1222</v>
      </c>
      <c r="K146" s="398">
        <v>259</v>
      </c>
      <c r="L146" s="392">
        <f t="shared" si="5"/>
        <v>77.360883797054001</v>
      </c>
    </row>
    <row r="147" spans="1:12" x14ac:dyDescent="0.25">
      <c r="A147" s="13">
        <v>56</v>
      </c>
      <c r="B147" s="80" t="str">
        <f t="shared" si="4"/>
        <v>2009Pardubice</v>
      </c>
      <c r="C147" s="13">
        <v>2009</v>
      </c>
      <c r="D147" s="14" t="s">
        <v>60</v>
      </c>
      <c r="E147" s="14" t="s">
        <v>55</v>
      </c>
      <c r="F147" s="449">
        <v>95.378360000000001</v>
      </c>
      <c r="G147" s="398">
        <v>68</v>
      </c>
      <c r="H147" s="458">
        <v>198</v>
      </c>
      <c r="I147" s="398">
        <v>1722</v>
      </c>
      <c r="J147" s="398">
        <v>1736</v>
      </c>
      <c r="K147" s="398">
        <v>442</v>
      </c>
      <c r="L147" s="392">
        <f t="shared" si="5"/>
        <v>92.93202764976958</v>
      </c>
    </row>
    <row r="148" spans="1:12" x14ac:dyDescent="0.25">
      <c r="A148" s="13">
        <v>57</v>
      </c>
      <c r="B148" s="80" t="str">
        <f t="shared" si="4"/>
        <v>2009Rychnov nad Kněžnou</v>
      </c>
      <c r="C148" s="13">
        <v>2009</v>
      </c>
      <c r="D148" s="14" t="s">
        <v>61</v>
      </c>
      <c r="E148" s="14" t="s">
        <v>55</v>
      </c>
      <c r="F148" s="449">
        <v>139.77109999999999</v>
      </c>
      <c r="G148" s="398">
        <v>106</v>
      </c>
      <c r="H148" s="458">
        <v>259</v>
      </c>
      <c r="I148" s="398">
        <v>953</v>
      </c>
      <c r="J148" s="398">
        <v>1000</v>
      </c>
      <c r="K148" s="398">
        <v>235</v>
      </c>
      <c r="L148" s="392">
        <f t="shared" si="5"/>
        <v>85.774999999999991</v>
      </c>
    </row>
    <row r="149" spans="1:12" x14ac:dyDescent="0.25">
      <c r="A149" s="13">
        <v>58</v>
      </c>
      <c r="B149" s="80" t="str">
        <f t="shared" si="4"/>
        <v>2009Semily</v>
      </c>
      <c r="C149" s="13">
        <v>2009</v>
      </c>
      <c r="D149" s="14" t="s">
        <v>62</v>
      </c>
      <c r="E149" s="14" t="s">
        <v>55</v>
      </c>
      <c r="F149" s="449">
        <v>97.3125</v>
      </c>
      <c r="G149" s="398">
        <v>69</v>
      </c>
      <c r="H149" s="458">
        <v>194</v>
      </c>
      <c r="I149" s="398">
        <v>609</v>
      </c>
      <c r="J149" s="398">
        <v>591</v>
      </c>
      <c r="K149" s="398">
        <v>162</v>
      </c>
      <c r="L149" s="392">
        <f t="shared" si="5"/>
        <v>100.05076142131979</v>
      </c>
    </row>
    <row r="150" spans="1:12" x14ac:dyDescent="0.25">
      <c r="A150" s="13">
        <v>59</v>
      </c>
      <c r="B150" s="80" t="str">
        <f t="shared" si="4"/>
        <v>2009Svitavy</v>
      </c>
      <c r="C150" s="13">
        <v>2009</v>
      </c>
      <c r="D150" s="14" t="s">
        <v>63</v>
      </c>
      <c r="E150" s="14" t="s">
        <v>55</v>
      </c>
      <c r="F150" s="449">
        <v>64.264290000000003</v>
      </c>
      <c r="G150" s="398">
        <v>39</v>
      </c>
      <c r="H150" s="458">
        <v>149</v>
      </c>
      <c r="I150" s="398">
        <v>1228</v>
      </c>
      <c r="J150" s="398">
        <v>1194</v>
      </c>
      <c r="K150" s="398">
        <v>212</v>
      </c>
      <c r="L150" s="392">
        <f t="shared" si="5"/>
        <v>64.807370184254609</v>
      </c>
    </row>
    <row r="151" spans="1:12" x14ac:dyDescent="0.25">
      <c r="A151" s="13">
        <v>60</v>
      </c>
      <c r="B151" s="80" t="str">
        <f t="shared" si="4"/>
        <v>2009Trutnov</v>
      </c>
      <c r="C151" s="13">
        <v>2009</v>
      </c>
      <c r="D151" s="14" t="s">
        <v>64</v>
      </c>
      <c r="E151" s="14" t="s">
        <v>55</v>
      </c>
      <c r="F151" s="449">
        <v>109.7102</v>
      </c>
      <c r="G151" s="398">
        <v>68</v>
      </c>
      <c r="H151" s="458">
        <v>224</v>
      </c>
      <c r="I151" s="398">
        <v>1452</v>
      </c>
      <c r="J151" s="398">
        <v>1495</v>
      </c>
      <c r="K151" s="398">
        <v>341</v>
      </c>
      <c r="L151" s="392">
        <f t="shared" si="5"/>
        <v>83.254180602006699</v>
      </c>
    </row>
    <row r="152" spans="1:12" x14ac:dyDescent="0.25">
      <c r="A152" s="13">
        <v>61</v>
      </c>
      <c r="B152" s="80" t="str">
        <f t="shared" si="4"/>
        <v>2009Ústí nad Orlicí</v>
      </c>
      <c r="C152" s="13">
        <v>2009</v>
      </c>
      <c r="D152" s="14" t="s">
        <v>65</v>
      </c>
      <c r="E152" s="14" t="s">
        <v>55</v>
      </c>
      <c r="F152" s="449">
        <v>59.035029999999999</v>
      </c>
      <c r="G152" s="398">
        <v>28</v>
      </c>
      <c r="H152" s="458">
        <v>132</v>
      </c>
      <c r="I152" s="398">
        <v>1457</v>
      </c>
      <c r="J152" s="398">
        <v>1483</v>
      </c>
      <c r="K152" s="398">
        <v>181</v>
      </c>
      <c r="L152" s="392">
        <f t="shared" si="5"/>
        <v>44.548213081591371</v>
      </c>
    </row>
    <row r="153" spans="1:12" x14ac:dyDescent="0.25">
      <c r="A153" s="13">
        <v>62</v>
      </c>
      <c r="B153" s="80" t="str">
        <f t="shared" si="4"/>
        <v>2009Blansko</v>
      </c>
      <c r="C153" s="13">
        <v>2009</v>
      </c>
      <c r="D153" s="14" t="s">
        <v>66</v>
      </c>
      <c r="E153" s="14" t="s">
        <v>67</v>
      </c>
      <c r="F153" s="449">
        <v>99.968789999999998</v>
      </c>
      <c r="G153" s="398">
        <v>69</v>
      </c>
      <c r="H153" s="458">
        <v>194</v>
      </c>
      <c r="I153" s="398">
        <v>872</v>
      </c>
      <c r="J153" s="398">
        <v>932</v>
      </c>
      <c r="K153" s="398">
        <v>169</v>
      </c>
      <c r="L153" s="392">
        <f t="shared" si="5"/>
        <v>66.185622317596568</v>
      </c>
    </row>
    <row r="154" spans="1:12" x14ac:dyDescent="0.25">
      <c r="A154" s="13">
        <v>63</v>
      </c>
      <c r="B154" s="80" t="str">
        <f t="shared" si="4"/>
        <v>2009Brno-město</v>
      </c>
      <c r="C154" s="13">
        <v>2009</v>
      </c>
      <c r="D154" s="14" t="s">
        <v>68</v>
      </c>
      <c r="E154" s="14" t="s">
        <v>67</v>
      </c>
      <c r="F154" s="449">
        <v>190.44649999999999</v>
      </c>
      <c r="G154" s="398">
        <v>137</v>
      </c>
      <c r="H154" s="458">
        <v>371</v>
      </c>
      <c r="I154" s="398">
        <v>2451</v>
      </c>
      <c r="J154" s="398">
        <v>2336</v>
      </c>
      <c r="K154" s="398">
        <v>1389</v>
      </c>
      <c r="L154" s="392">
        <f t="shared" si="5"/>
        <v>217.03125</v>
      </c>
    </row>
    <row r="155" spans="1:12" x14ac:dyDescent="0.25">
      <c r="A155" s="13">
        <v>64</v>
      </c>
      <c r="B155" s="80" t="str">
        <f t="shared" si="4"/>
        <v>2009Brno-venkov</v>
      </c>
      <c r="C155" s="13">
        <v>2009</v>
      </c>
      <c r="D155" s="14" t="s">
        <v>69</v>
      </c>
      <c r="E155" s="14" t="s">
        <v>67</v>
      </c>
      <c r="F155" s="449">
        <v>116.0467</v>
      </c>
      <c r="G155" s="398">
        <v>82</v>
      </c>
      <c r="H155" s="458">
        <v>233</v>
      </c>
      <c r="I155" s="398">
        <v>1163</v>
      </c>
      <c r="J155" s="398">
        <v>1113</v>
      </c>
      <c r="K155" s="398">
        <v>406</v>
      </c>
      <c r="L155" s="392">
        <f t="shared" si="5"/>
        <v>133.14465408805032</v>
      </c>
    </row>
    <row r="156" spans="1:12" x14ac:dyDescent="0.25">
      <c r="A156" s="13">
        <v>65</v>
      </c>
      <c r="B156" s="80" t="str">
        <f t="shared" si="4"/>
        <v>2009Břeclav</v>
      </c>
      <c r="C156" s="13">
        <v>2009</v>
      </c>
      <c r="D156" s="14" t="s">
        <v>70</v>
      </c>
      <c r="E156" s="14" t="s">
        <v>67</v>
      </c>
      <c r="F156" s="449">
        <v>335.2962</v>
      </c>
      <c r="G156" s="398">
        <v>188</v>
      </c>
      <c r="H156" s="458">
        <v>834</v>
      </c>
      <c r="I156" s="398">
        <v>1104</v>
      </c>
      <c r="J156" s="398">
        <v>1323</v>
      </c>
      <c r="K156" s="398">
        <v>525</v>
      </c>
      <c r="L156" s="392">
        <f t="shared" si="5"/>
        <v>144.84126984126982</v>
      </c>
    </row>
    <row r="157" spans="1:12" x14ac:dyDescent="0.25">
      <c r="A157" s="13">
        <v>66</v>
      </c>
      <c r="B157" s="80" t="str">
        <f t="shared" si="4"/>
        <v>2009Hodonín</v>
      </c>
      <c r="C157" s="13">
        <v>2009</v>
      </c>
      <c r="D157" s="14" t="s">
        <v>71</v>
      </c>
      <c r="E157" s="14" t="s">
        <v>67</v>
      </c>
      <c r="F157" s="449">
        <v>231.87260000000001</v>
      </c>
      <c r="G157" s="398">
        <v>187</v>
      </c>
      <c r="H157" s="458">
        <v>455</v>
      </c>
      <c r="I157" s="398">
        <v>1033</v>
      </c>
      <c r="J157" s="398">
        <v>862</v>
      </c>
      <c r="K157" s="398">
        <v>716</v>
      </c>
      <c r="L157" s="392">
        <f t="shared" si="5"/>
        <v>303.17865429234342</v>
      </c>
    </row>
    <row r="158" spans="1:12" x14ac:dyDescent="0.25">
      <c r="A158" s="13">
        <v>67</v>
      </c>
      <c r="B158" s="80" t="str">
        <f t="shared" si="4"/>
        <v>2009Jihlava</v>
      </c>
      <c r="C158" s="13">
        <v>2009</v>
      </c>
      <c r="D158" s="14" t="s">
        <v>72</v>
      </c>
      <c r="E158" s="14" t="s">
        <v>67</v>
      </c>
      <c r="F158" s="449">
        <v>137.08699999999999</v>
      </c>
      <c r="G158" s="398">
        <v>94</v>
      </c>
      <c r="H158" s="458">
        <v>289</v>
      </c>
      <c r="I158" s="398">
        <v>796</v>
      </c>
      <c r="J158" s="398">
        <v>803</v>
      </c>
      <c r="K158" s="398">
        <v>302</v>
      </c>
      <c r="L158" s="392">
        <f t="shared" si="5"/>
        <v>137.27272727272728</v>
      </c>
    </row>
    <row r="159" spans="1:12" x14ac:dyDescent="0.25">
      <c r="A159" s="13">
        <v>68</v>
      </c>
      <c r="B159" s="80" t="str">
        <f t="shared" si="4"/>
        <v>2009Kroměříž</v>
      </c>
      <c r="C159" s="13">
        <v>2009</v>
      </c>
      <c r="D159" s="14" t="s">
        <v>73</v>
      </c>
      <c r="E159" s="14" t="s">
        <v>67</v>
      </c>
      <c r="F159" s="449">
        <v>79.419510000000002</v>
      </c>
      <c r="G159" s="398">
        <v>60</v>
      </c>
      <c r="H159" s="458">
        <v>168</v>
      </c>
      <c r="I159" s="398">
        <v>1260</v>
      </c>
      <c r="J159" s="398">
        <v>1084</v>
      </c>
      <c r="K159" s="398">
        <v>396</v>
      </c>
      <c r="L159" s="392">
        <f t="shared" si="5"/>
        <v>133.33948339483393</v>
      </c>
    </row>
    <row r="160" spans="1:12" x14ac:dyDescent="0.25">
      <c r="A160" s="13">
        <v>69</v>
      </c>
      <c r="B160" s="80" t="str">
        <f t="shared" si="4"/>
        <v>2009Prostějov</v>
      </c>
      <c r="C160" s="13">
        <v>2009</v>
      </c>
      <c r="D160" s="14" t="s">
        <v>74</v>
      </c>
      <c r="E160" s="14" t="s">
        <v>67</v>
      </c>
      <c r="F160" s="449">
        <v>172.79259999999999</v>
      </c>
      <c r="G160" s="398">
        <v>126</v>
      </c>
      <c r="H160" s="458">
        <v>358</v>
      </c>
      <c r="I160" s="398">
        <v>1202</v>
      </c>
      <c r="J160" s="398">
        <v>1237</v>
      </c>
      <c r="K160" s="398">
        <v>458</v>
      </c>
      <c r="L160" s="392">
        <f t="shared" si="5"/>
        <v>135.14147130153597</v>
      </c>
    </row>
    <row r="161" spans="1:12" x14ac:dyDescent="0.25">
      <c r="A161" s="13">
        <v>70</v>
      </c>
      <c r="B161" s="80" t="str">
        <f t="shared" si="4"/>
        <v>2009Třebíč</v>
      </c>
      <c r="C161" s="13">
        <v>2009</v>
      </c>
      <c r="D161" s="14" t="s">
        <v>75</v>
      </c>
      <c r="E161" s="14" t="s">
        <v>67</v>
      </c>
      <c r="F161" s="449">
        <v>129.07480000000001</v>
      </c>
      <c r="G161" s="398">
        <v>96</v>
      </c>
      <c r="H161" s="458">
        <v>271</v>
      </c>
      <c r="I161" s="398">
        <v>856</v>
      </c>
      <c r="J161" s="398">
        <v>881</v>
      </c>
      <c r="K161" s="398">
        <v>264</v>
      </c>
      <c r="L161" s="392">
        <f t="shared" si="5"/>
        <v>109.37570942111238</v>
      </c>
    </row>
    <row r="162" spans="1:12" x14ac:dyDescent="0.25">
      <c r="A162" s="13">
        <v>71</v>
      </c>
      <c r="B162" s="80" t="str">
        <f t="shared" si="4"/>
        <v>2009Uherské Hradiště</v>
      </c>
      <c r="C162" s="13">
        <v>2009</v>
      </c>
      <c r="D162" s="14" t="s">
        <v>76</v>
      </c>
      <c r="E162" s="14" t="s">
        <v>67</v>
      </c>
      <c r="F162" s="449">
        <v>201.9787</v>
      </c>
      <c r="G162" s="398">
        <v>128</v>
      </c>
      <c r="H162" s="458">
        <v>481</v>
      </c>
      <c r="I162" s="398">
        <v>911</v>
      </c>
      <c r="J162" s="398">
        <v>909</v>
      </c>
      <c r="K162" s="398">
        <v>525</v>
      </c>
      <c r="L162" s="392">
        <f t="shared" si="5"/>
        <v>210.8085808580858</v>
      </c>
    </row>
    <row r="163" spans="1:12" x14ac:dyDescent="0.25">
      <c r="A163" s="13">
        <v>72</v>
      </c>
      <c r="B163" s="80" t="str">
        <f t="shared" si="4"/>
        <v>2009Vyškov</v>
      </c>
      <c r="C163" s="13">
        <v>2009</v>
      </c>
      <c r="D163" s="14" t="s">
        <v>77</v>
      </c>
      <c r="E163" s="14" t="s">
        <v>67</v>
      </c>
      <c r="F163" s="449">
        <v>222.64340000000001</v>
      </c>
      <c r="G163" s="398">
        <v>147</v>
      </c>
      <c r="H163" s="458">
        <v>470</v>
      </c>
      <c r="I163" s="398">
        <v>697</v>
      </c>
      <c r="J163" s="398">
        <v>690</v>
      </c>
      <c r="K163" s="398">
        <v>424</v>
      </c>
      <c r="L163" s="392">
        <f t="shared" si="5"/>
        <v>224.28985507246378</v>
      </c>
    </row>
    <row r="164" spans="1:12" x14ac:dyDescent="0.25">
      <c r="A164" s="13">
        <v>73</v>
      </c>
      <c r="B164" s="80" t="str">
        <f t="shared" si="4"/>
        <v>2009Zlín</v>
      </c>
      <c r="C164" s="13">
        <v>2009</v>
      </c>
      <c r="D164" s="14" t="s">
        <v>78</v>
      </c>
      <c r="E164" s="14" t="s">
        <v>67</v>
      </c>
      <c r="F164" s="449">
        <v>85.807950000000005</v>
      </c>
      <c r="G164" s="398">
        <v>42</v>
      </c>
      <c r="H164" s="458">
        <v>203.5</v>
      </c>
      <c r="I164" s="398">
        <v>1633</v>
      </c>
      <c r="J164" s="398">
        <v>1641</v>
      </c>
      <c r="K164" s="398">
        <v>356</v>
      </c>
      <c r="L164" s="392">
        <f t="shared" si="5"/>
        <v>79.183424741011578</v>
      </c>
    </row>
    <row r="165" spans="1:12" x14ac:dyDescent="0.25">
      <c r="A165" s="13">
        <v>74</v>
      </c>
      <c r="B165" s="80" t="str">
        <f t="shared" si="4"/>
        <v>2009Znojmo</v>
      </c>
      <c r="C165" s="13">
        <v>2009</v>
      </c>
      <c r="D165" s="14" t="s">
        <v>79</v>
      </c>
      <c r="E165" s="14" t="s">
        <v>67</v>
      </c>
      <c r="F165" s="449">
        <v>141.94280000000001</v>
      </c>
      <c r="G165" s="398">
        <v>99</v>
      </c>
      <c r="H165" s="458">
        <v>282</v>
      </c>
      <c r="I165" s="398">
        <v>1348</v>
      </c>
      <c r="J165" s="398">
        <v>1368</v>
      </c>
      <c r="K165" s="398">
        <v>508</v>
      </c>
      <c r="L165" s="392">
        <f t="shared" si="5"/>
        <v>135.54093567251462</v>
      </c>
    </row>
    <row r="166" spans="1:12" x14ac:dyDescent="0.25">
      <c r="A166" s="13">
        <v>75</v>
      </c>
      <c r="B166" s="80" t="str">
        <f t="shared" si="4"/>
        <v>2009Žďár nad Sázavou</v>
      </c>
      <c r="C166" s="13">
        <v>2009</v>
      </c>
      <c r="D166" s="14" t="s">
        <v>80</v>
      </c>
      <c r="E166" s="14" t="s">
        <v>67</v>
      </c>
      <c r="F166" s="449">
        <v>113.0853</v>
      </c>
      <c r="G166" s="398">
        <v>81</v>
      </c>
      <c r="H166" s="458">
        <v>218</v>
      </c>
      <c r="I166" s="398">
        <v>966</v>
      </c>
      <c r="J166" s="398">
        <v>970</v>
      </c>
      <c r="K166" s="398">
        <v>277</v>
      </c>
      <c r="L166" s="392">
        <f t="shared" si="5"/>
        <v>104.23195876288659</v>
      </c>
    </row>
    <row r="167" spans="1:12" x14ac:dyDescent="0.25">
      <c r="A167" s="13">
        <v>76</v>
      </c>
      <c r="B167" s="80" t="str">
        <f t="shared" si="4"/>
        <v>2009Bruntál</v>
      </c>
      <c r="C167" s="13">
        <v>2009</v>
      </c>
      <c r="D167" s="14" t="s">
        <v>81</v>
      </c>
      <c r="E167" s="14" t="s">
        <v>82</v>
      </c>
      <c r="F167" s="449">
        <v>182.0505</v>
      </c>
      <c r="G167" s="398">
        <v>132</v>
      </c>
      <c r="H167" s="458">
        <v>350</v>
      </c>
      <c r="I167" s="398">
        <v>1416</v>
      </c>
      <c r="J167" s="398">
        <v>1425</v>
      </c>
      <c r="K167" s="398">
        <v>629</v>
      </c>
      <c r="L167" s="392">
        <f t="shared" si="5"/>
        <v>161.11228070175437</v>
      </c>
    </row>
    <row r="168" spans="1:12" x14ac:dyDescent="0.25">
      <c r="A168" s="13">
        <v>77</v>
      </c>
      <c r="B168" s="80" t="str">
        <f t="shared" si="4"/>
        <v>2009Frýdek-Místek</v>
      </c>
      <c r="C168" s="13">
        <v>2009</v>
      </c>
      <c r="D168" s="14" t="s">
        <v>83</v>
      </c>
      <c r="E168" s="14" t="s">
        <v>82</v>
      </c>
      <c r="F168" s="449">
        <v>112.1186</v>
      </c>
      <c r="G168" s="398">
        <v>66</v>
      </c>
      <c r="H168" s="458">
        <v>241</v>
      </c>
      <c r="I168" s="398">
        <v>2227</v>
      </c>
      <c r="J168" s="398">
        <v>2226</v>
      </c>
      <c r="K168" s="398">
        <v>570</v>
      </c>
      <c r="L168" s="392">
        <f t="shared" si="5"/>
        <v>93.463611859838281</v>
      </c>
    </row>
    <row r="169" spans="1:12" x14ac:dyDescent="0.25">
      <c r="A169" s="13">
        <v>78</v>
      </c>
      <c r="B169" s="80" t="str">
        <f t="shared" si="4"/>
        <v>2009Jeseník</v>
      </c>
      <c r="C169" s="13">
        <v>2009</v>
      </c>
      <c r="D169" s="14" t="s">
        <v>84</v>
      </c>
      <c r="E169" s="14" t="s">
        <v>82</v>
      </c>
      <c r="F169" s="449">
        <v>154.19489999999999</v>
      </c>
      <c r="G169" s="398">
        <v>83</v>
      </c>
      <c r="H169" s="458">
        <v>309</v>
      </c>
      <c r="I169" s="398">
        <v>397</v>
      </c>
      <c r="J169" s="398">
        <v>341</v>
      </c>
      <c r="K169" s="398">
        <v>189</v>
      </c>
      <c r="L169" s="392">
        <f t="shared" si="5"/>
        <v>202.30205278592373</v>
      </c>
    </row>
    <row r="170" spans="1:12" x14ac:dyDescent="0.25">
      <c r="A170" s="13">
        <v>79</v>
      </c>
      <c r="B170" s="80" t="str">
        <f t="shared" si="4"/>
        <v>2009Karviná</v>
      </c>
      <c r="C170" s="13">
        <v>2009</v>
      </c>
      <c r="D170" s="14" t="s">
        <v>85</v>
      </c>
      <c r="E170" s="14" t="s">
        <v>82</v>
      </c>
      <c r="F170" s="449">
        <v>107.8355</v>
      </c>
      <c r="G170" s="398">
        <v>83</v>
      </c>
      <c r="H170" s="458">
        <v>205</v>
      </c>
      <c r="I170" s="398">
        <v>3786</v>
      </c>
      <c r="J170" s="398">
        <v>3842</v>
      </c>
      <c r="K170" s="398">
        <v>896</v>
      </c>
      <c r="L170" s="392">
        <f t="shared" si="5"/>
        <v>85.122332118688178</v>
      </c>
    </row>
    <row r="171" spans="1:12" x14ac:dyDescent="0.25">
      <c r="A171" s="13">
        <v>80</v>
      </c>
      <c r="B171" s="80" t="str">
        <f t="shared" si="4"/>
        <v>2009Nový Jičín</v>
      </c>
      <c r="C171" s="13">
        <v>2009</v>
      </c>
      <c r="D171" s="14" t="s">
        <v>86</v>
      </c>
      <c r="E171" s="14" t="s">
        <v>82</v>
      </c>
      <c r="F171" s="449">
        <v>126.0047</v>
      </c>
      <c r="G171" s="398">
        <v>82</v>
      </c>
      <c r="H171" s="458">
        <v>266</v>
      </c>
      <c r="I171" s="398">
        <v>1671</v>
      </c>
      <c r="J171" s="398">
        <v>1586</v>
      </c>
      <c r="K171" s="398">
        <v>519</v>
      </c>
      <c r="L171" s="392">
        <f t="shared" si="5"/>
        <v>119.44199243379572</v>
      </c>
    </row>
    <row r="172" spans="1:12" x14ac:dyDescent="0.25">
      <c r="A172" s="13">
        <v>81</v>
      </c>
      <c r="B172" s="80" t="str">
        <f t="shared" si="4"/>
        <v>2009Olomouc</v>
      </c>
      <c r="C172" s="13">
        <v>2009</v>
      </c>
      <c r="D172" s="14" t="s">
        <v>87</v>
      </c>
      <c r="E172" s="14" t="s">
        <v>82</v>
      </c>
      <c r="F172" s="449">
        <v>113.9734</v>
      </c>
      <c r="G172" s="398">
        <v>84</v>
      </c>
      <c r="H172" s="458">
        <v>217</v>
      </c>
      <c r="I172" s="398">
        <v>2209</v>
      </c>
      <c r="J172" s="398">
        <v>2173</v>
      </c>
      <c r="K172" s="398">
        <v>613</v>
      </c>
      <c r="L172" s="392">
        <f t="shared" si="5"/>
        <v>102.96594569719284</v>
      </c>
    </row>
    <row r="173" spans="1:12" x14ac:dyDescent="0.25">
      <c r="A173" s="13">
        <v>82</v>
      </c>
      <c r="B173" s="80" t="str">
        <f t="shared" si="4"/>
        <v>2009Opava</v>
      </c>
      <c r="C173" s="13">
        <v>2009</v>
      </c>
      <c r="D173" s="14" t="s">
        <v>88</v>
      </c>
      <c r="E173" s="14" t="s">
        <v>82</v>
      </c>
      <c r="F173" s="449">
        <v>104.1092</v>
      </c>
      <c r="G173" s="398">
        <v>74</v>
      </c>
      <c r="H173" s="458">
        <v>199</v>
      </c>
      <c r="I173" s="398">
        <v>1567</v>
      </c>
      <c r="J173" s="398">
        <v>1532</v>
      </c>
      <c r="K173" s="398">
        <v>391</v>
      </c>
      <c r="L173" s="392">
        <f t="shared" si="5"/>
        <v>93.156005221932119</v>
      </c>
    </row>
    <row r="174" spans="1:12" x14ac:dyDescent="0.25">
      <c r="A174" s="13">
        <v>83</v>
      </c>
      <c r="B174" s="80" t="str">
        <f t="shared" si="4"/>
        <v>2009Ostrava</v>
      </c>
      <c r="C174" s="13">
        <v>2009</v>
      </c>
      <c r="D174" s="14" t="s">
        <v>89</v>
      </c>
      <c r="E174" s="14" t="s">
        <v>82</v>
      </c>
      <c r="F174" s="449">
        <v>126.36069999999999</v>
      </c>
      <c r="G174" s="398">
        <v>79</v>
      </c>
      <c r="H174" s="458">
        <v>266.5</v>
      </c>
      <c r="I174" s="398">
        <v>3695</v>
      </c>
      <c r="J174" s="398">
        <v>3730</v>
      </c>
      <c r="K174" s="398">
        <v>1112</v>
      </c>
      <c r="L174" s="392">
        <f t="shared" si="5"/>
        <v>108.81501340482573</v>
      </c>
    </row>
    <row r="175" spans="1:12" x14ac:dyDescent="0.25">
      <c r="A175" s="13">
        <v>84</v>
      </c>
      <c r="B175" s="80" t="str">
        <f t="shared" si="4"/>
        <v>2009Přerov</v>
      </c>
      <c r="C175" s="13">
        <v>2009</v>
      </c>
      <c r="D175" s="14" t="s">
        <v>90</v>
      </c>
      <c r="E175" s="14" t="s">
        <v>82</v>
      </c>
      <c r="F175" s="449">
        <v>114.0728</v>
      </c>
      <c r="G175" s="398">
        <v>71</v>
      </c>
      <c r="H175" s="458">
        <v>236</v>
      </c>
      <c r="I175" s="398">
        <v>1417</v>
      </c>
      <c r="J175" s="398">
        <v>1386</v>
      </c>
      <c r="K175" s="398">
        <v>396</v>
      </c>
      <c r="L175" s="392">
        <f t="shared" si="5"/>
        <v>104.28571428571428</v>
      </c>
    </row>
    <row r="176" spans="1:12" x14ac:dyDescent="0.25">
      <c r="A176" s="13">
        <v>85</v>
      </c>
      <c r="B176" s="80" t="str">
        <f t="shared" si="4"/>
        <v>2009Šumperk</v>
      </c>
      <c r="C176" s="13">
        <v>2009</v>
      </c>
      <c r="D176" s="14" t="s">
        <v>91</v>
      </c>
      <c r="E176" s="14" t="s">
        <v>82</v>
      </c>
      <c r="F176" s="449">
        <v>138.7621</v>
      </c>
      <c r="G176" s="398">
        <v>101</v>
      </c>
      <c r="H176" s="458">
        <v>270</v>
      </c>
      <c r="I176" s="398">
        <v>1320</v>
      </c>
      <c r="J176" s="398">
        <v>1198</v>
      </c>
      <c r="K176" s="398">
        <v>536</v>
      </c>
      <c r="L176" s="392">
        <f t="shared" si="5"/>
        <v>163.30550918196994</v>
      </c>
    </row>
    <row r="177" spans="1:12" x14ac:dyDescent="0.25">
      <c r="A177" s="13">
        <v>86</v>
      </c>
      <c r="B177" s="80" t="str">
        <f t="shared" si="4"/>
        <v>2009Vsetín</v>
      </c>
      <c r="C177" s="13">
        <v>2009</v>
      </c>
      <c r="D177" s="14" t="s">
        <v>92</v>
      </c>
      <c r="E177" s="14" t="s">
        <v>82</v>
      </c>
      <c r="F177" s="449">
        <v>144.78829999999999</v>
      </c>
      <c r="G177" s="398">
        <v>87.5</v>
      </c>
      <c r="H177" s="458">
        <v>324</v>
      </c>
      <c r="I177" s="398">
        <v>1225</v>
      </c>
      <c r="J177" s="398">
        <v>1323</v>
      </c>
      <c r="K177" s="398">
        <v>376</v>
      </c>
      <c r="L177" s="392">
        <f t="shared" si="5"/>
        <v>103.7339380196523</v>
      </c>
    </row>
    <row r="178" spans="1:12" x14ac:dyDescent="0.25">
      <c r="A178" s="13">
        <v>1</v>
      </c>
      <c r="B178" s="80" t="str">
        <f t="shared" si="4"/>
        <v>2010Praha 1</v>
      </c>
      <c r="C178" s="13">
        <v>2010</v>
      </c>
      <c r="D178" s="14" t="s">
        <v>2</v>
      </c>
      <c r="E178" s="14" t="s">
        <v>3</v>
      </c>
      <c r="F178" s="449">
        <v>81.142859999999999</v>
      </c>
      <c r="G178" s="398">
        <v>38</v>
      </c>
      <c r="H178" s="458">
        <v>147</v>
      </c>
      <c r="I178" s="398">
        <v>189</v>
      </c>
      <c r="J178" s="398">
        <v>190</v>
      </c>
      <c r="K178" s="398">
        <v>89</v>
      </c>
      <c r="L178" s="392">
        <f t="shared" si="5"/>
        <v>170.97368421052633</v>
      </c>
    </row>
    <row r="179" spans="1:12" x14ac:dyDescent="0.25">
      <c r="A179" s="13">
        <v>2</v>
      </c>
      <c r="B179" s="80" t="str">
        <f t="shared" si="4"/>
        <v>2010Praha 2</v>
      </c>
      <c r="C179" s="13">
        <v>2010</v>
      </c>
      <c r="D179" s="14" t="s">
        <v>4</v>
      </c>
      <c r="E179" s="14" t="s">
        <v>3</v>
      </c>
      <c r="F179" s="449">
        <v>79.234620000000007</v>
      </c>
      <c r="G179" s="398">
        <v>52</v>
      </c>
      <c r="H179" s="458">
        <v>168</v>
      </c>
      <c r="I179" s="398">
        <v>357</v>
      </c>
      <c r="J179" s="398">
        <v>371</v>
      </c>
      <c r="K179" s="398">
        <v>48</v>
      </c>
      <c r="L179" s="392">
        <f t="shared" si="5"/>
        <v>47.223719676549869</v>
      </c>
    </row>
    <row r="180" spans="1:12" x14ac:dyDescent="0.25">
      <c r="A180" s="13">
        <v>3</v>
      </c>
      <c r="B180" s="80" t="str">
        <f t="shared" si="4"/>
        <v>2010Praha 3</v>
      </c>
      <c r="C180" s="13">
        <v>2010</v>
      </c>
      <c r="D180" s="14" t="s">
        <v>5</v>
      </c>
      <c r="E180" s="14" t="s">
        <v>3</v>
      </c>
      <c r="F180" s="449">
        <v>108.29130000000001</v>
      </c>
      <c r="G180" s="398">
        <v>67</v>
      </c>
      <c r="H180" s="458">
        <v>228</v>
      </c>
      <c r="I180" s="398">
        <v>812</v>
      </c>
      <c r="J180" s="398">
        <v>807</v>
      </c>
      <c r="K180" s="398">
        <v>233</v>
      </c>
      <c r="L180" s="392">
        <f t="shared" si="5"/>
        <v>105.38413878562578</v>
      </c>
    </row>
    <row r="181" spans="1:12" x14ac:dyDescent="0.25">
      <c r="A181" s="13">
        <v>4</v>
      </c>
      <c r="B181" s="80" t="str">
        <f t="shared" si="4"/>
        <v>2010Praha 4</v>
      </c>
      <c r="C181" s="13">
        <v>2010</v>
      </c>
      <c r="D181" s="14" t="s">
        <v>6</v>
      </c>
      <c r="E181" s="14" t="s">
        <v>3</v>
      </c>
      <c r="F181" s="449">
        <v>216.11240000000001</v>
      </c>
      <c r="G181" s="398">
        <v>91</v>
      </c>
      <c r="H181" s="458">
        <v>629</v>
      </c>
      <c r="I181" s="398">
        <v>2333</v>
      </c>
      <c r="J181" s="398">
        <v>2323</v>
      </c>
      <c r="K181" s="398">
        <v>612</v>
      </c>
      <c r="L181" s="392">
        <f t="shared" si="5"/>
        <v>96.16013775290574</v>
      </c>
    </row>
    <row r="182" spans="1:12" x14ac:dyDescent="0.25">
      <c r="A182" s="13">
        <v>5</v>
      </c>
      <c r="B182" s="80" t="str">
        <f t="shared" si="4"/>
        <v>2010Praha 5</v>
      </c>
      <c r="C182" s="13">
        <v>2010</v>
      </c>
      <c r="D182" s="14" t="s">
        <v>7</v>
      </c>
      <c r="E182" s="14" t="s">
        <v>3</v>
      </c>
      <c r="F182" s="449">
        <v>129.50569999999999</v>
      </c>
      <c r="G182" s="398">
        <v>89</v>
      </c>
      <c r="H182" s="458">
        <v>285</v>
      </c>
      <c r="I182" s="398">
        <v>1353</v>
      </c>
      <c r="J182" s="398">
        <v>1359</v>
      </c>
      <c r="K182" s="398">
        <v>289</v>
      </c>
      <c r="L182" s="392">
        <f t="shared" si="5"/>
        <v>77.619573215599715</v>
      </c>
    </row>
    <row r="183" spans="1:12" x14ac:dyDescent="0.25">
      <c r="A183" s="13">
        <v>6</v>
      </c>
      <c r="B183" s="80" t="str">
        <f t="shared" si="4"/>
        <v>2010Praha 6</v>
      </c>
      <c r="C183" s="13">
        <v>2010</v>
      </c>
      <c r="D183" s="14" t="s">
        <v>8</v>
      </c>
      <c r="E183" s="14" t="s">
        <v>3</v>
      </c>
      <c r="F183" s="449">
        <v>97.611599999999996</v>
      </c>
      <c r="G183" s="398">
        <v>67</v>
      </c>
      <c r="H183" s="458">
        <v>219</v>
      </c>
      <c r="I183" s="398">
        <v>1192</v>
      </c>
      <c r="J183" s="398">
        <v>1049</v>
      </c>
      <c r="K183" s="398">
        <v>355</v>
      </c>
      <c r="L183" s="392">
        <f t="shared" si="5"/>
        <v>123.52240228789323</v>
      </c>
    </row>
    <row r="184" spans="1:12" x14ac:dyDescent="0.25">
      <c r="A184" s="13">
        <v>7</v>
      </c>
      <c r="B184" s="80" t="str">
        <f t="shared" si="4"/>
        <v>2010Praha 7</v>
      </c>
      <c r="C184" s="13">
        <v>2010</v>
      </c>
      <c r="D184" s="14" t="s">
        <v>9</v>
      </c>
      <c r="E184" s="14" t="s">
        <v>3</v>
      </c>
      <c r="F184" s="449">
        <v>91.067229999999995</v>
      </c>
      <c r="G184" s="398">
        <v>51</v>
      </c>
      <c r="H184" s="458">
        <v>227.5</v>
      </c>
      <c r="I184" s="398">
        <v>307</v>
      </c>
      <c r="J184" s="398">
        <v>254</v>
      </c>
      <c r="K184" s="398">
        <v>128</v>
      </c>
      <c r="L184" s="392">
        <f t="shared" si="5"/>
        <v>183.93700787401573</v>
      </c>
    </row>
    <row r="185" spans="1:12" x14ac:dyDescent="0.25">
      <c r="A185" s="13">
        <v>8</v>
      </c>
      <c r="B185" s="80" t="str">
        <f t="shared" si="4"/>
        <v>2010Praha 8</v>
      </c>
      <c r="C185" s="13">
        <v>2010</v>
      </c>
      <c r="D185" s="14" t="s">
        <v>10</v>
      </c>
      <c r="E185" s="14" t="s">
        <v>3</v>
      </c>
      <c r="F185" s="449">
        <v>61.923079999999999</v>
      </c>
      <c r="G185" s="398">
        <v>29</v>
      </c>
      <c r="H185" s="458">
        <v>128</v>
      </c>
      <c r="I185" s="398">
        <v>1084</v>
      </c>
      <c r="J185" s="398">
        <v>1086</v>
      </c>
      <c r="K185" s="398">
        <v>261</v>
      </c>
      <c r="L185" s="392">
        <f t="shared" si="5"/>
        <v>87.720994475138127</v>
      </c>
    </row>
    <row r="186" spans="1:12" x14ac:dyDescent="0.25">
      <c r="A186" s="13">
        <v>9</v>
      </c>
      <c r="B186" s="80" t="str">
        <f t="shared" si="4"/>
        <v>2010Praha 9</v>
      </c>
      <c r="C186" s="13">
        <v>2010</v>
      </c>
      <c r="D186" s="14" t="s">
        <v>11</v>
      </c>
      <c r="E186" s="14" t="s">
        <v>3</v>
      </c>
      <c r="F186" s="449">
        <v>115.1302</v>
      </c>
      <c r="G186" s="398">
        <v>84</v>
      </c>
      <c r="H186" s="458">
        <v>228</v>
      </c>
      <c r="I186" s="398">
        <v>1465</v>
      </c>
      <c r="J186" s="398">
        <v>1486</v>
      </c>
      <c r="K186" s="398">
        <v>231</v>
      </c>
      <c r="L186" s="392">
        <f t="shared" si="5"/>
        <v>56.739569313593542</v>
      </c>
    </row>
    <row r="187" spans="1:12" x14ac:dyDescent="0.25">
      <c r="A187" s="13">
        <v>10</v>
      </c>
      <c r="B187" s="80" t="str">
        <f t="shared" si="4"/>
        <v>2010Praha 10</v>
      </c>
      <c r="C187" s="13">
        <v>2010</v>
      </c>
      <c r="D187" s="14" t="s">
        <v>12</v>
      </c>
      <c r="E187" s="14" t="s">
        <v>3</v>
      </c>
      <c r="F187" s="449">
        <v>72.483429999999998</v>
      </c>
      <c r="G187" s="398">
        <v>43</v>
      </c>
      <c r="H187" s="458">
        <v>151</v>
      </c>
      <c r="I187" s="398">
        <v>1571</v>
      </c>
      <c r="J187" s="398">
        <v>1544</v>
      </c>
      <c r="K187" s="398">
        <v>335</v>
      </c>
      <c r="L187" s="392">
        <f t="shared" si="5"/>
        <v>79.193652849740928</v>
      </c>
    </row>
    <row r="188" spans="1:12" x14ac:dyDescent="0.25">
      <c r="A188" s="13">
        <v>11</v>
      </c>
      <c r="B188" s="80" t="str">
        <f t="shared" si="4"/>
        <v>2010Beroun</v>
      </c>
      <c r="C188" s="13">
        <v>2010</v>
      </c>
      <c r="D188" s="14" t="s">
        <v>13</v>
      </c>
      <c r="E188" s="14" t="s">
        <v>14</v>
      </c>
      <c r="F188" s="449">
        <v>58.366860000000003</v>
      </c>
      <c r="G188" s="398">
        <v>31</v>
      </c>
      <c r="H188" s="458">
        <v>111</v>
      </c>
      <c r="I188" s="398">
        <v>1106</v>
      </c>
      <c r="J188" s="398">
        <v>1190</v>
      </c>
      <c r="K188" s="398">
        <v>223</v>
      </c>
      <c r="L188" s="392">
        <f t="shared" si="5"/>
        <v>68.399159663865547</v>
      </c>
    </row>
    <row r="189" spans="1:12" x14ac:dyDescent="0.25">
      <c r="A189" s="13">
        <v>12</v>
      </c>
      <c r="B189" s="80" t="str">
        <f t="shared" si="4"/>
        <v>2010Benešov</v>
      </c>
      <c r="C189" s="13">
        <v>2010</v>
      </c>
      <c r="D189" s="14" t="s">
        <v>15</v>
      </c>
      <c r="E189" s="14" t="s">
        <v>14</v>
      </c>
      <c r="F189" s="449">
        <v>96.507059999999996</v>
      </c>
      <c r="G189" s="398">
        <v>54</v>
      </c>
      <c r="H189" s="458">
        <v>230</v>
      </c>
      <c r="I189" s="398">
        <v>854</v>
      </c>
      <c r="J189" s="398">
        <v>832</v>
      </c>
      <c r="K189" s="398">
        <v>216</v>
      </c>
      <c r="L189" s="392">
        <f t="shared" si="5"/>
        <v>94.759615384615387</v>
      </c>
    </row>
    <row r="190" spans="1:12" x14ac:dyDescent="0.25">
      <c r="A190" s="13">
        <v>13</v>
      </c>
      <c r="B190" s="80" t="str">
        <f t="shared" si="4"/>
        <v>2010Kladno</v>
      </c>
      <c r="C190" s="13">
        <v>2010</v>
      </c>
      <c r="D190" s="14" t="s">
        <v>16</v>
      </c>
      <c r="E190" s="14" t="s">
        <v>14</v>
      </c>
      <c r="F190" s="449">
        <v>216.47329999999999</v>
      </c>
      <c r="G190" s="398">
        <v>164</v>
      </c>
      <c r="H190" s="458">
        <v>441</v>
      </c>
      <c r="I190" s="398">
        <v>1812</v>
      </c>
      <c r="J190" s="398">
        <v>1786</v>
      </c>
      <c r="K190" s="398">
        <v>400</v>
      </c>
      <c r="L190" s="392">
        <f t="shared" si="5"/>
        <v>81.746920492721173</v>
      </c>
    </row>
    <row r="191" spans="1:12" x14ac:dyDescent="0.25">
      <c r="A191" s="13">
        <v>14</v>
      </c>
      <c r="B191" s="80" t="str">
        <f t="shared" si="4"/>
        <v>2010Kolín</v>
      </c>
      <c r="C191" s="13">
        <v>2010</v>
      </c>
      <c r="D191" s="14" t="s">
        <v>17</v>
      </c>
      <c r="E191" s="14" t="s">
        <v>14</v>
      </c>
      <c r="F191" s="449">
        <v>83.233199999999997</v>
      </c>
      <c r="G191" s="398">
        <v>43</v>
      </c>
      <c r="H191" s="458">
        <v>177</v>
      </c>
      <c r="I191" s="398">
        <v>1293</v>
      </c>
      <c r="J191" s="398">
        <v>1333</v>
      </c>
      <c r="K191" s="398">
        <v>249</v>
      </c>
      <c r="L191" s="392">
        <f t="shared" si="5"/>
        <v>68.1807951987997</v>
      </c>
    </row>
    <row r="192" spans="1:12" x14ac:dyDescent="0.25">
      <c r="A192" s="13">
        <v>15</v>
      </c>
      <c r="B192" s="80" t="str">
        <f t="shared" si="4"/>
        <v>2010Kutná Hora</v>
      </c>
      <c r="C192" s="13">
        <v>2010</v>
      </c>
      <c r="D192" s="14" t="s">
        <v>18</v>
      </c>
      <c r="E192" s="14" t="s">
        <v>14</v>
      </c>
      <c r="F192" s="449">
        <v>97.40746</v>
      </c>
      <c r="G192" s="398">
        <v>75</v>
      </c>
      <c r="H192" s="458">
        <v>188</v>
      </c>
      <c r="I192" s="398">
        <v>830</v>
      </c>
      <c r="J192" s="398">
        <v>847</v>
      </c>
      <c r="K192" s="398">
        <v>93</v>
      </c>
      <c r="L192" s="392">
        <f t="shared" si="5"/>
        <v>40.076741440377809</v>
      </c>
    </row>
    <row r="193" spans="1:12" x14ac:dyDescent="0.25">
      <c r="A193" s="13">
        <v>16</v>
      </c>
      <c r="B193" s="80" t="str">
        <f t="shared" si="4"/>
        <v>2010Mělník</v>
      </c>
      <c r="C193" s="13">
        <v>2010</v>
      </c>
      <c r="D193" s="14" t="s">
        <v>19</v>
      </c>
      <c r="E193" s="14" t="s">
        <v>14</v>
      </c>
      <c r="F193" s="449">
        <v>115.1054</v>
      </c>
      <c r="G193" s="398">
        <v>78</v>
      </c>
      <c r="H193" s="458">
        <v>222</v>
      </c>
      <c r="I193" s="398">
        <v>1257</v>
      </c>
      <c r="J193" s="398">
        <v>1228</v>
      </c>
      <c r="K193" s="398">
        <v>301</v>
      </c>
      <c r="L193" s="392">
        <f t="shared" si="5"/>
        <v>89.466612377850169</v>
      </c>
    </row>
    <row r="194" spans="1:12" x14ac:dyDescent="0.25">
      <c r="A194" s="13">
        <v>17</v>
      </c>
      <c r="B194" s="80" t="str">
        <f t="shared" si="4"/>
        <v>2010Mladá Boleslav</v>
      </c>
      <c r="C194" s="13">
        <v>2010</v>
      </c>
      <c r="D194" s="14" t="s">
        <v>20</v>
      </c>
      <c r="E194" s="14" t="s">
        <v>14</v>
      </c>
      <c r="F194" s="449">
        <v>220.07560000000001</v>
      </c>
      <c r="G194" s="398">
        <v>168.5</v>
      </c>
      <c r="H194" s="458">
        <v>432</v>
      </c>
      <c r="I194" s="398">
        <v>1475</v>
      </c>
      <c r="J194" s="398">
        <v>1478</v>
      </c>
      <c r="K194" s="398">
        <v>234</v>
      </c>
      <c r="L194" s="392">
        <f t="shared" si="5"/>
        <v>57.787550744248982</v>
      </c>
    </row>
    <row r="195" spans="1:12" x14ac:dyDescent="0.25">
      <c r="A195" s="13">
        <v>18</v>
      </c>
      <c r="B195" s="80" t="str">
        <f t="shared" si="4"/>
        <v>2010Nymburk</v>
      </c>
      <c r="C195" s="13">
        <v>2010</v>
      </c>
      <c r="D195" s="14" t="s">
        <v>21</v>
      </c>
      <c r="E195" s="14" t="s">
        <v>14</v>
      </c>
      <c r="F195" s="449">
        <v>86.509799999999998</v>
      </c>
      <c r="G195" s="398">
        <v>46</v>
      </c>
      <c r="H195" s="458">
        <v>217</v>
      </c>
      <c r="I195" s="398">
        <v>1337</v>
      </c>
      <c r="J195" s="398">
        <v>1306</v>
      </c>
      <c r="K195" s="398">
        <v>216</v>
      </c>
      <c r="L195" s="392">
        <f t="shared" si="5"/>
        <v>60.36753445635528</v>
      </c>
    </row>
    <row r="196" spans="1:12" x14ac:dyDescent="0.25">
      <c r="A196" s="13">
        <v>19</v>
      </c>
      <c r="B196" s="80" t="str">
        <f t="shared" si="4"/>
        <v>2010Praha-Východ</v>
      </c>
      <c r="C196" s="13">
        <v>2010</v>
      </c>
      <c r="D196" s="14" t="s">
        <v>134</v>
      </c>
      <c r="E196" s="14" t="s">
        <v>14</v>
      </c>
      <c r="F196" s="449">
        <v>120.9135</v>
      </c>
      <c r="G196" s="398">
        <v>97</v>
      </c>
      <c r="H196" s="458">
        <v>218</v>
      </c>
      <c r="I196" s="398">
        <v>1563</v>
      </c>
      <c r="J196" s="398">
        <v>1548</v>
      </c>
      <c r="K196" s="398">
        <v>293</v>
      </c>
      <c r="L196" s="392">
        <f t="shared" si="5"/>
        <v>69.085917312661508</v>
      </c>
    </row>
    <row r="197" spans="1:12" x14ac:dyDescent="0.25">
      <c r="A197" s="13">
        <v>20</v>
      </c>
      <c r="B197" s="80" t="str">
        <f t="shared" si="4"/>
        <v>2010Praha-Západ</v>
      </c>
      <c r="C197" s="13">
        <v>2010</v>
      </c>
      <c r="D197" s="14" t="s">
        <v>135</v>
      </c>
      <c r="E197" s="14" t="s">
        <v>14</v>
      </c>
      <c r="F197" s="449">
        <v>135.47069999999999</v>
      </c>
      <c r="G197" s="398">
        <v>100</v>
      </c>
      <c r="H197" s="458">
        <v>291</v>
      </c>
      <c r="I197" s="398">
        <v>1402</v>
      </c>
      <c r="J197" s="398">
        <v>1379</v>
      </c>
      <c r="K197" s="398">
        <v>341</v>
      </c>
      <c r="L197" s="392">
        <f t="shared" si="5"/>
        <v>90.257432922407546</v>
      </c>
    </row>
    <row r="198" spans="1:12" x14ac:dyDescent="0.25">
      <c r="A198" s="13">
        <v>21</v>
      </c>
      <c r="B198" s="80" t="str">
        <f t="shared" si="4"/>
        <v>2010Příbram</v>
      </c>
      <c r="C198" s="13">
        <v>2010</v>
      </c>
      <c r="D198" s="14" t="s">
        <v>22</v>
      </c>
      <c r="E198" s="14" t="s">
        <v>14</v>
      </c>
      <c r="F198" s="449">
        <v>99.583659999999995</v>
      </c>
      <c r="G198" s="398">
        <v>72</v>
      </c>
      <c r="H198" s="458">
        <v>185</v>
      </c>
      <c r="I198" s="398">
        <v>1016</v>
      </c>
      <c r="J198" s="398">
        <v>993</v>
      </c>
      <c r="K198" s="398">
        <v>195</v>
      </c>
      <c r="L198" s="392">
        <f t="shared" si="5"/>
        <v>71.676737160120851</v>
      </c>
    </row>
    <row r="199" spans="1:12" x14ac:dyDescent="0.25">
      <c r="A199" s="13">
        <v>22</v>
      </c>
      <c r="B199" s="80" t="str">
        <f t="shared" ref="B199:B262" si="6">CONCATENATE(C199,D199)</f>
        <v>2010Rakovník</v>
      </c>
      <c r="C199" s="13">
        <v>2010</v>
      </c>
      <c r="D199" s="14" t="s">
        <v>23</v>
      </c>
      <c r="E199" s="14" t="s">
        <v>14</v>
      </c>
      <c r="F199" s="449">
        <v>247.61240000000001</v>
      </c>
      <c r="G199" s="398">
        <v>161</v>
      </c>
      <c r="H199" s="458">
        <v>604</v>
      </c>
      <c r="I199" s="398">
        <v>663</v>
      </c>
      <c r="J199" s="398">
        <v>665</v>
      </c>
      <c r="K199" s="398">
        <v>102</v>
      </c>
      <c r="L199" s="392">
        <f t="shared" ref="L199:L262" si="7">K199/J199*365</f>
        <v>55.984962406015036</v>
      </c>
    </row>
    <row r="200" spans="1:12" x14ac:dyDescent="0.25">
      <c r="A200" s="13">
        <v>23</v>
      </c>
      <c r="B200" s="80" t="str">
        <f t="shared" si="6"/>
        <v>2010České Budějovice</v>
      </c>
      <c r="C200" s="13">
        <v>2010</v>
      </c>
      <c r="D200" s="14" t="s">
        <v>24</v>
      </c>
      <c r="E200" s="14" t="s">
        <v>25</v>
      </c>
      <c r="F200" s="449">
        <v>211.65049999999999</v>
      </c>
      <c r="G200" s="398">
        <v>105</v>
      </c>
      <c r="H200" s="458">
        <v>525</v>
      </c>
      <c r="I200" s="398">
        <v>2166</v>
      </c>
      <c r="J200" s="398">
        <v>2159</v>
      </c>
      <c r="K200" s="398">
        <v>273</v>
      </c>
      <c r="L200" s="392">
        <f t="shared" si="7"/>
        <v>46.153311718388146</v>
      </c>
    </row>
    <row r="201" spans="1:12" x14ac:dyDescent="0.25">
      <c r="A201" s="13">
        <v>24</v>
      </c>
      <c r="B201" s="80" t="str">
        <f t="shared" si="6"/>
        <v>2010Český Krumlov</v>
      </c>
      <c r="C201" s="13">
        <v>2010</v>
      </c>
      <c r="D201" s="14" t="s">
        <v>26</v>
      </c>
      <c r="E201" s="14" t="s">
        <v>25</v>
      </c>
      <c r="F201" s="449">
        <v>97.193989999999999</v>
      </c>
      <c r="G201" s="398">
        <v>49</v>
      </c>
      <c r="H201" s="458">
        <v>214</v>
      </c>
      <c r="I201" s="398">
        <v>810</v>
      </c>
      <c r="J201" s="398">
        <v>803</v>
      </c>
      <c r="K201" s="398">
        <v>121</v>
      </c>
      <c r="L201" s="392">
        <f t="shared" si="7"/>
        <v>55</v>
      </c>
    </row>
    <row r="202" spans="1:12" x14ac:dyDescent="0.25">
      <c r="A202" s="13">
        <v>25</v>
      </c>
      <c r="B202" s="80" t="str">
        <f t="shared" si="6"/>
        <v>2010Jindřichův Hradec</v>
      </c>
      <c r="C202" s="13">
        <v>2010</v>
      </c>
      <c r="D202" s="14" t="s">
        <v>27</v>
      </c>
      <c r="E202" s="14" t="s">
        <v>25</v>
      </c>
      <c r="F202" s="449">
        <v>111.4051</v>
      </c>
      <c r="G202" s="398">
        <v>73</v>
      </c>
      <c r="H202" s="458">
        <v>236</v>
      </c>
      <c r="I202" s="398">
        <v>933</v>
      </c>
      <c r="J202" s="398">
        <v>918</v>
      </c>
      <c r="K202" s="398">
        <v>102</v>
      </c>
      <c r="L202" s="392">
        <f t="shared" si="7"/>
        <v>40.55555555555555</v>
      </c>
    </row>
    <row r="203" spans="1:12" x14ac:dyDescent="0.25">
      <c r="A203" s="13">
        <v>26</v>
      </c>
      <c r="B203" s="80" t="str">
        <f t="shared" si="6"/>
        <v>2010Pelhřimov</v>
      </c>
      <c r="C203" s="13">
        <v>2010</v>
      </c>
      <c r="D203" s="14" t="s">
        <v>28</v>
      </c>
      <c r="E203" s="14" t="s">
        <v>25</v>
      </c>
      <c r="F203" s="449">
        <v>47.977249999999998</v>
      </c>
      <c r="G203" s="398">
        <v>28</v>
      </c>
      <c r="H203" s="458">
        <v>98</v>
      </c>
      <c r="I203" s="398">
        <v>583</v>
      </c>
      <c r="J203" s="398">
        <v>580</v>
      </c>
      <c r="K203" s="398">
        <v>64</v>
      </c>
      <c r="L203" s="392">
        <f t="shared" si="7"/>
        <v>40.275862068965516</v>
      </c>
    </row>
    <row r="204" spans="1:12" x14ac:dyDescent="0.25">
      <c r="A204" s="13">
        <v>27</v>
      </c>
      <c r="B204" s="80" t="str">
        <f t="shared" si="6"/>
        <v>2010Písek</v>
      </c>
      <c r="C204" s="13">
        <v>2010</v>
      </c>
      <c r="D204" s="14" t="s">
        <v>29</v>
      </c>
      <c r="E204" s="14" t="s">
        <v>25</v>
      </c>
      <c r="F204" s="449">
        <v>622.57069999999999</v>
      </c>
      <c r="G204" s="398">
        <v>539</v>
      </c>
      <c r="H204" s="458">
        <v>1235</v>
      </c>
      <c r="I204" s="398">
        <v>813</v>
      </c>
      <c r="J204" s="398">
        <v>789</v>
      </c>
      <c r="K204" s="398">
        <v>137</v>
      </c>
      <c r="L204" s="392">
        <f t="shared" si="7"/>
        <v>63.377693282636251</v>
      </c>
    </row>
    <row r="205" spans="1:12" x14ac:dyDescent="0.25">
      <c r="A205" s="13">
        <v>28</v>
      </c>
      <c r="B205" s="80" t="str">
        <f t="shared" si="6"/>
        <v>2010Prachatice</v>
      </c>
      <c r="C205" s="13">
        <v>2010</v>
      </c>
      <c r="D205" s="14" t="s">
        <v>30</v>
      </c>
      <c r="E205" s="14" t="s">
        <v>25</v>
      </c>
      <c r="F205" s="449">
        <v>46.633029999999998</v>
      </c>
      <c r="G205" s="398">
        <v>28</v>
      </c>
      <c r="H205" s="458">
        <v>96</v>
      </c>
      <c r="I205" s="398">
        <v>551</v>
      </c>
      <c r="J205" s="398">
        <v>552</v>
      </c>
      <c r="K205" s="398">
        <v>72</v>
      </c>
      <c r="L205" s="392">
        <f t="shared" si="7"/>
        <v>47.608695652173914</v>
      </c>
    </row>
    <row r="206" spans="1:12" x14ac:dyDescent="0.25">
      <c r="A206" s="13">
        <v>29</v>
      </c>
      <c r="B206" s="80" t="str">
        <f t="shared" si="6"/>
        <v>2010Strakonice</v>
      </c>
      <c r="C206" s="13">
        <v>2010</v>
      </c>
      <c r="D206" s="14" t="s">
        <v>31</v>
      </c>
      <c r="E206" s="14" t="s">
        <v>25</v>
      </c>
      <c r="F206" s="449">
        <v>61.190719999999999</v>
      </c>
      <c r="G206" s="398">
        <v>34</v>
      </c>
      <c r="H206" s="458">
        <v>140</v>
      </c>
      <c r="I206" s="398">
        <v>708</v>
      </c>
      <c r="J206" s="398">
        <v>708</v>
      </c>
      <c r="K206" s="398">
        <v>69</v>
      </c>
      <c r="L206" s="392">
        <f t="shared" si="7"/>
        <v>35.572033898305087</v>
      </c>
    </row>
    <row r="207" spans="1:12" x14ac:dyDescent="0.25">
      <c r="A207" s="13">
        <v>30</v>
      </c>
      <c r="B207" s="80" t="str">
        <f t="shared" si="6"/>
        <v>2010Tábor</v>
      </c>
      <c r="C207" s="13">
        <v>2010</v>
      </c>
      <c r="D207" s="14" t="s">
        <v>32</v>
      </c>
      <c r="E207" s="14" t="s">
        <v>25</v>
      </c>
      <c r="F207" s="449">
        <v>97.197999999999993</v>
      </c>
      <c r="G207" s="398">
        <v>73</v>
      </c>
      <c r="H207" s="458">
        <v>172</v>
      </c>
      <c r="I207" s="398">
        <v>932</v>
      </c>
      <c r="J207" s="398">
        <v>973</v>
      </c>
      <c r="K207" s="398">
        <v>165</v>
      </c>
      <c r="L207" s="392">
        <f t="shared" si="7"/>
        <v>61.896197327852008</v>
      </c>
    </row>
    <row r="208" spans="1:12" x14ac:dyDescent="0.25">
      <c r="A208" s="13">
        <v>31</v>
      </c>
      <c r="B208" s="80" t="str">
        <f t="shared" si="6"/>
        <v>2010Domažlice</v>
      </c>
      <c r="C208" s="13">
        <v>2010</v>
      </c>
      <c r="D208" s="14" t="s">
        <v>33</v>
      </c>
      <c r="E208" s="14" t="s">
        <v>34</v>
      </c>
      <c r="F208" s="449">
        <v>177.78970000000001</v>
      </c>
      <c r="G208" s="398">
        <v>141</v>
      </c>
      <c r="H208" s="458">
        <v>333</v>
      </c>
      <c r="I208" s="398">
        <v>673</v>
      </c>
      <c r="J208" s="398">
        <v>634</v>
      </c>
      <c r="K208" s="398">
        <v>158</v>
      </c>
      <c r="L208" s="392">
        <f t="shared" si="7"/>
        <v>90.962145110410091</v>
      </c>
    </row>
    <row r="209" spans="1:12" x14ac:dyDescent="0.25">
      <c r="A209" s="13">
        <v>32</v>
      </c>
      <c r="B209" s="80" t="str">
        <f t="shared" si="6"/>
        <v>2010Cheb</v>
      </c>
      <c r="C209" s="13">
        <v>2010</v>
      </c>
      <c r="D209" s="14" t="s">
        <v>35</v>
      </c>
      <c r="E209" s="14" t="s">
        <v>34</v>
      </c>
      <c r="F209" s="449">
        <v>111.24639999999999</v>
      </c>
      <c r="G209" s="398">
        <v>82</v>
      </c>
      <c r="H209" s="458">
        <v>218</v>
      </c>
      <c r="I209" s="398">
        <v>1050</v>
      </c>
      <c r="J209" s="398">
        <v>1242</v>
      </c>
      <c r="K209" s="398">
        <v>226</v>
      </c>
      <c r="L209" s="392">
        <f t="shared" si="7"/>
        <v>66.417069243156206</v>
      </c>
    </row>
    <row r="210" spans="1:12" x14ac:dyDescent="0.25">
      <c r="A210" s="13">
        <v>33</v>
      </c>
      <c r="B210" s="80" t="str">
        <f t="shared" si="6"/>
        <v>2010Karlovy Vary</v>
      </c>
      <c r="C210" s="13">
        <v>2010</v>
      </c>
      <c r="D210" s="14" t="s">
        <v>36</v>
      </c>
      <c r="E210" s="14" t="s">
        <v>34</v>
      </c>
      <c r="F210" s="449">
        <v>101.8383</v>
      </c>
      <c r="G210" s="398">
        <v>77</v>
      </c>
      <c r="H210" s="458">
        <v>191</v>
      </c>
      <c r="I210" s="398">
        <v>1510</v>
      </c>
      <c r="J210" s="398">
        <v>1571</v>
      </c>
      <c r="K210" s="398">
        <v>387</v>
      </c>
      <c r="L210" s="392">
        <f t="shared" si="7"/>
        <v>89.914067472947167</v>
      </c>
    </row>
    <row r="211" spans="1:12" x14ac:dyDescent="0.25">
      <c r="A211" s="13">
        <v>34</v>
      </c>
      <c r="B211" s="80" t="str">
        <f t="shared" si="6"/>
        <v>2010Klatovy</v>
      </c>
      <c r="C211" s="13">
        <v>2010</v>
      </c>
      <c r="D211" s="14" t="s">
        <v>37</v>
      </c>
      <c r="E211" s="14" t="s">
        <v>34</v>
      </c>
      <c r="F211" s="449">
        <v>106.1113</v>
      </c>
      <c r="G211" s="398">
        <v>75.5</v>
      </c>
      <c r="H211" s="458">
        <v>218</v>
      </c>
      <c r="I211" s="398">
        <v>943</v>
      </c>
      <c r="J211" s="398">
        <v>908</v>
      </c>
      <c r="K211" s="398">
        <v>251</v>
      </c>
      <c r="L211" s="392">
        <f t="shared" si="7"/>
        <v>100.89757709251101</v>
      </c>
    </row>
    <row r="212" spans="1:12" x14ac:dyDescent="0.25">
      <c r="A212" s="13">
        <v>35</v>
      </c>
      <c r="B212" s="80" t="str">
        <f t="shared" si="6"/>
        <v>2010Plzeň-jih</v>
      </c>
      <c r="C212" s="13">
        <v>2010</v>
      </c>
      <c r="D212" s="14" t="s">
        <v>38</v>
      </c>
      <c r="E212" s="14" t="s">
        <v>34</v>
      </c>
      <c r="F212" s="449">
        <v>70.776470000000003</v>
      </c>
      <c r="G212" s="398">
        <v>39</v>
      </c>
      <c r="H212" s="458">
        <v>125</v>
      </c>
      <c r="I212" s="398">
        <v>697</v>
      </c>
      <c r="J212" s="398">
        <v>630</v>
      </c>
      <c r="K212" s="398">
        <v>221</v>
      </c>
      <c r="L212" s="392">
        <f t="shared" si="7"/>
        <v>128.03968253968253</v>
      </c>
    </row>
    <row r="213" spans="1:12" x14ac:dyDescent="0.25">
      <c r="A213" s="13">
        <v>36</v>
      </c>
      <c r="B213" s="80" t="str">
        <f t="shared" si="6"/>
        <v>2010Plzeň-Město</v>
      </c>
      <c r="C213" s="13">
        <v>2010</v>
      </c>
      <c r="D213" s="14" t="s">
        <v>136</v>
      </c>
      <c r="E213" s="14" t="s">
        <v>34</v>
      </c>
      <c r="F213" s="449">
        <v>119.9836</v>
      </c>
      <c r="G213" s="398">
        <v>75</v>
      </c>
      <c r="H213" s="458">
        <v>253</v>
      </c>
      <c r="I213" s="398">
        <v>1774</v>
      </c>
      <c r="J213" s="398">
        <v>1727</v>
      </c>
      <c r="K213" s="398">
        <v>446</v>
      </c>
      <c r="L213" s="392">
        <f t="shared" si="7"/>
        <v>94.261725535610879</v>
      </c>
    </row>
    <row r="214" spans="1:12" x14ac:dyDescent="0.25">
      <c r="A214" s="13">
        <v>37</v>
      </c>
      <c r="B214" s="80" t="str">
        <f t="shared" si="6"/>
        <v>2010Plzeň-sever</v>
      </c>
      <c r="C214" s="13">
        <v>2010</v>
      </c>
      <c r="D214" s="14" t="s">
        <v>39</v>
      </c>
      <c r="E214" s="14" t="s">
        <v>34</v>
      </c>
      <c r="F214" s="449">
        <v>122.8591</v>
      </c>
      <c r="G214" s="398">
        <v>81</v>
      </c>
      <c r="H214" s="458">
        <v>265</v>
      </c>
      <c r="I214" s="398">
        <v>688</v>
      </c>
      <c r="J214" s="398">
        <v>637</v>
      </c>
      <c r="K214" s="398">
        <v>171</v>
      </c>
      <c r="L214" s="392">
        <f t="shared" si="7"/>
        <v>97.982731554160125</v>
      </c>
    </row>
    <row r="215" spans="1:12" x14ac:dyDescent="0.25">
      <c r="A215" s="13">
        <v>38</v>
      </c>
      <c r="B215" s="80" t="str">
        <f t="shared" si="6"/>
        <v>2010Rokycany</v>
      </c>
      <c r="C215" s="13">
        <v>2010</v>
      </c>
      <c r="D215" s="14" t="s">
        <v>40</v>
      </c>
      <c r="E215" s="14" t="s">
        <v>34</v>
      </c>
      <c r="F215" s="449">
        <v>151.23050000000001</v>
      </c>
      <c r="G215" s="398">
        <v>113</v>
      </c>
      <c r="H215" s="458">
        <v>307</v>
      </c>
      <c r="I215" s="398">
        <v>435</v>
      </c>
      <c r="J215" s="398">
        <v>432</v>
      </c>
      <c r="K215" s="398">
        <v>94</v>
      </c>
      <c r="L215" s="392">
        <f t="shared" si="7"/>
        <v>79.421296296296291</v>
      </c>
    </row>
    <row r="216" spans="1:12" x14ac:dyDescent="0.25">
      <c r="A216" s="13">
        <v>39</v>
      </c>
      <c r="B216" s="80" t="str">
        <f t="shared" si="6"/>
        <v>2010Sokolov</v>
      </c>
      <c r="C216" s="13">
        <v>2010</v>
      </c>
      <c r="D216" s="14" t="s">
        <v>41</v>
      </c>
      <c r="E216" s="14" t="s">
        <v>34</v>
      </c>
      <c r="F216" s="449">
        <v>115.73860000000001</v>
      </c>
      <c r="G216" s="398">
        <v>62</v>
      </c>
      <c r="H216" s="458">
        <v>278</v>
      </c>
      <c r="I216" s="398">
        <v>1323</v>
      </c>
      <c r="J216" s="398">
        <v>1284</v>
      </c>
      <c r="K216" s="398">
        <v>327</v>
      </c>
      <c r="L216" s="392">
        <f t="shared" si="7"/>
        <v>92.955607476635521</v>
      </c>
    </row>
    <row r="217" spans="1:12" x14ac:dyDescent="0.25">
      <c r="A217" s="13">
        <v>40</v>
      </c>
      <c r="B217" s="80" t="str">
        <f t="shared" si="6"/>
        <v>2010Tachov</v>
      </c>
      <c r="C217" s="13">
        <v>2010</v>
      </c>
      <c r="D217" s="14" t="s">
        <v>42</v>
      </c>
      <c r="E217" s="14" t="s">
        <v>34</v>
      </c>
      <c r="F217" s="449">
        <v>82.868229999999997</v>
      </c>
      <c r="G217" s="398">
        <v>63</v>
      </c>
      <c r="H217" s="458">
        <v>168</v>
      </c>
      <c r="I217" s="398">
        <v>586</v>
      </c>
      <c r="J217" s="398">
        <v>585</v>
      </c>
      <c r="K217" s="398">
        <v>184</v>
      </c>
      <c r="L217" s="392">
        <f t="shared" si="7"/>
        <v>114.80341880341881</v>
      </c>
    </row>
    <row r="218" spans="1:12" x14ac:dyDescent="0.25">
      <c r="A218" s="13">
        <v>41</v>
      </c>
      <c r="B218" s="80" t="str">
        <f t="shared" si="6"/>
        <v>2010Česká Lípa</v>
      </c>
      <c r="C218" s="13">
        <v>2010</v>
      </c>
      <c r="D218" s="14" t="s">
        <v>43</v>
      </c>
      <c r="E218" s="14" t="s">
        <v>44</v>
      </c>
      <c r="F218" s="449">
        <v>71.932490000000001</v>
      </c>
      <c r="G218" s="398">
        <v>44</v>
      </c>
      <c r="H218" s="458">
        <v>152</v>
      </c>
      <c r="I218" s="398">
        <v>1410</v>
      </c>
      <c r="J218" s="398">
        <v>1397</v>
      </c>
      <c r="K218" s="398">
        <v>455</v>
      </c>
      <c r="L218" s="392">
        <f t="shared" si="7"/>
        <v>118.87974230493916</v>
      </c>
    </row>
    <row r="219" spans="1:12" x14ac:dyDescent="0.25">
      <c r="A219" s="13">
        <v>42</v>
      </c>
      <c r="B219" s="80" t="str">
        <f t="shared" si="6"/>
        <v>2010Děčín</v>
      </c>
      <c r="C219" s="13">
        <v>2010</v>
      </c>
      <c r="D219" s="14" t="s">
        <v>45</v>
      </c>
      <c r="E219" s="14" t="s">
        <v>44</v>
      </c>
      <c r="F219" s="449">
        <v>96.822850000000003</v>
      </c>
      <c r="G219" s="398">
        <v>61</v>
      </c>
      <c r="H219" s="458">
        <v>203</v>
      </c>
      <c r="I219" s="398">
        <v>1787</v>
      </c>
      <c r="J219" s="398">
        <v>1870</v>
      </c>
      <c r="K219" s="398">
        <v>648</v>
      </c>
      <c r="L219" s="392">
        <f t="shared" si="7"/>
        <v>126.48128342245988</v>
      </c>
    </row>
    <row r="220" spans="1:12" x14ac:dyDescent="0.25">
      <c r="A220" s="13">
        <v>43</v>
      </c>
      <c r="B220" s="80" t="str">
        <f t="shared" si="6"/>
        <v>2010Chomutov</v>
      </c>
      <c r="C220" s="13">
        <v>2010</v>
      </c>
      <c r="D220" s="14" t="s">
        <v>46</v>
      </c>
      <c r="E220" s="14" t="s">
        <v>44</v>
      </c>
      <c r="F220" s="449">
        <v>89.036739999999995</v>
      </c>
      <c r="G220" s="398">
        <v>61</v>
      </c>
      <c r="H220" s="458">
        <v>182</v>
      </c>
      <c r="I220" s="398">
        <v>1438</v>
      </c>
      <c r="J220" s="398">
        <v>1657</v>
      </c>
      <c r="K220" s="398">
        <v>1751</v>
      </c>
      <c r="L220" s="392">
        <f t="shared" si="7"/>
        <v>385.70609535304766</v>
      </c>
    </row>
    <row r="221" spans="1:12" x14ac:dyDescent="0.25">
      <c r="A221" s="13">
        <v>44</v>
      </c>
      <c r="B221" s="80" t="str">
        <f t="shared" si="6"/>
        <v>2010Jablonec nad Nisou</v>
      </c>
      <c r="C221" s="13">
        <v>2010</v>
      </c>
      <c r="D221" s="14" t="s">
        <v>47</v>
      </c>
      <c r="E221" s="14" t="s">
        <v>44</v>
      </c>
      <c r="F221" s="449">
        <v>65.088369999999998</v>
      </c>
      <c r="G221" s="398">
        <v>33</v>
      </c>
      <c r="H221" s="458">
        <v>144.5</v>
      </c>
      <c r="I221" s="398">
        <v>953</v>
      </c>
      <c r="J221" s="398">
        <v>894</v>
      </c>
      <c r="K221" s="398">
        <v>200</v>
      </c>
      <c r="L221" s="392">
        <f t="shared" si="7"/>
        <v>81.655480984340045</v>
      </c>
    </row>
    <row r="222" spans="1:12" x14ac:dyDescent="0.25">
      <c r="A222" s="13">
        <v>45</v>
      </c>
      <c r="B222" s="80" t="str">
        <f t="shared" si="6"/>
        <v>2010Liberec</v>
      </c>
      <c r="C222" s="13">
        <v>2010</v>
      </c>
      <c r="D222" s="14" t="s">
        <v>48</v>
      </c>
      <c r="E222" s="14" t="s">
        <v>44</v>
      </c>
      <c r="F222" s="449">
        <v>107.9046</v>
      </c>
      <c r="G222" s="398">
        <v>100</v>
      </c>
      <c r="H222" s="458">
        <v>200</v>
      </c>
      <c r="I222" s="398">
        <v>1752</v>
      </c>
      <c r="J222" s="398">
        <v>1636</v>
      </c>
      <c r="K222" s="398">
        <v>1021</v>
      </c>
      <c r="L222" s="392">
        <f t="shared" si="7"/>
        <v>227.79034229828852</v>
      </c>
    </row>
    <row r="223" spans="1:12" x14ac:dyDescent="0.25">
      <c r="A223" s="13">
        <v>46</v>
      </c>
      <c r="B223" s="80" t="str">
        <f t="shared" si="6"/>
        <v>2010Litoměřice</v>
      </c>
      <c r="C223" s="13">
        <v>2010</v>
      </c>
      <c r="D223" s="14" t="s">
        <v>49</v>
      </c>
      <c r="E223" s="14" t="s">
        <v>44</v>
      </c>
      <c r="F223" s="449">
        <v>153.84809999999999</v>
      </c>
      <c r="G223" s="398">
        <v>112</v>
      </c>
      <c r="H223" s="458">
        <v>319</v>
      </c>
      <c r="I223" s="398">
        <v>1535</v>
      </c>
      <c r="J223" s="398">
        <v>1649</v>
      </c>
      <c r="K223" s="398">
        <v>305</v>
      </c>
      <c r="L223" s="392">
        <f t="shared" si="7"/>
        <v>67.510612492419654</v>
      </c>
    </row>
    <row r="224" spans="1:12" x14ac:dyDescent="0.25">
      <c r="A224" s="13">
        <v>47</v>
      </c>
      <c r="B224" s="80" t="str">
        <f t="shared" si="6"/>
        <v>2010Louny</v>
      </c>
      <c r="C224" s="13">
        <v>2010</v>
      </c>
      <c r="D224" s="14" t="s">
        <v>50</v>
      </c>
      <c r="E224" s="14" t="s">
        <v>44</v>
      </c>
      <c r="F224" s="449">
        <v>100.2266</v>
      </c>
      <c r="G224" s="398">
        <v>70</v>
      </c>
      <c r="H224" s="458">
        <v>200</v>
      </c>
      <c r="I224" s="398">
        <v>1054</v>
      </c>
      <c r="J224" s="398">
        <v>1198</v>
      </c>
      <c r="K224" s="398">
        <v>435</v>
      </c>
      <c r="L224" s="392">
        <f t="shared" si="7"/>
        <v>132.53338898163605</v>
      </c>
    </row>
    <row r="225" spans="1:12" x14ac:dyDescent="0.25">
      <c r="A225" s="13">
        <v>48</v>
      </c>
      <c r="B225" s="80" t="str">
        <f t="shared" si="6"/>
        <v>2010Most</v>
      </c>
      <c r="C225" s="13">
        <v>2010</v>
      </c>
      <c r="D225" s="14" t="s">
        <v>51</v>
      </c>
      <c r="E225" s="14" t="s">
        <v>44</v>
      </c>
      <c r="F225" s="449">
        <v>80.844319999999996</v>
      </c>
      <c r="G225" s="398">
        <v>50</v>
      </c>
      <c r="H225" s="458">
        <v>181</v>
      </c>
      <c r="I225" s="398">
        <v>1774</v>
      </c>
      <c r="J225" s="398">
        <v>1865</v>
      </c>
      <c r="K225" s="398">
        <v>604</v>
      </c>
      <c r="L225" s="392">
        <f t="shared" si="7"/>
        <v>118.20911528150134</v>
      </c>
    </row>
    <row r="226" spans="1:12" x14ac:dyDescent="0.25">
      <c r="A226" s="13">
        <v>49</v>
      </c>
      <c r="B226" s="80" t="str">
        <f t="shared" si="6"/>
        <v>2010Teplice</v>
      </c>
      <c r="C226" s="13">
        <v>2010</v>
      </c>
      <c r="D226" s="14" t="s">
        <v>52</v>
      </c>
      <c r="E226" s="14" t="s">
        <v>44</v>
      </c>
      <c r="F226" s="449">
        <v>97.046329999999998</v>
      </c>
      <c r="G226" s="398">
        <v>63.5</v>
      </c>
      <c r="H226" s="458">
        <v>215</v>
      </c>
      <c r="I226" s="398">
        <v>2050</v>
      </c>
      <c r="J226" s="398">
        <v>2373</v>
      </c>
      <c r="K226" s="398">
        <v>657</v>
      </c>
      <c r="L226" s="392">
        <f t="shared" si="7"/>
        <v>101.05562579013908</v>
      </c>
    </row>
    <row r="227" spans="1:12" x14ac:dyDescent="0.25">
      <c r="A227" s="13">
        <v>50</v>
      </c>
      <c r="B227" s="80" t="str">
        <f t="shared" si="6"/>
        <v>2010Ústí nad Labem</v>
      </c>
      <c r="C227" s="13">
        <v>2010</v>
      </c>
      <c r="D227" s="14" t="s">
        <v>53</v>
      </c>
      <c r="E227" s="14" t="s">
        <v>44</v>
      </c>
      <c r="F227" s="449">
        <v>125.30549999999999</v>
      </c>
      <c r="G227" s="398">
        <v>71</v>
      </c>
      <c r="H227" s="458">
        <v>289</v>
      </c>
      <c r="I227" s="398">
        <v>1943</v>
      </c>
      <c r="J227" s="398">
        <v>1853</v>
      </c>
      <c r="K227" s="398">
        <v>1012</v>
      </c>
      <c r="L227" s="392">
        <f t="shared" si="7"/>
        <v>199.34160820291419</v>
      </c>
    </row>
    <row r="228" spans="1:12" x14ac:dyDescent="0.25">
      <c r="A228" s="13">
        <v>51</v>
      </c>
      <c r="B228" s="80" t="str">
        <f t="shared" si="6"/>
        <v>2010Havlíčkův Brod</v>
      </c>
      <c r="C228" s="13">
        <v>2010</v>
      </c>
      <c r="D228" s="14" t="s">
        <v>54</v>
      </c>
      <c r="E228" s="14" t="s">
        <v>55</v>
      </c>
      <c r="F228" s="449">
        <v>76.507000000000005</v>
      </c>
      <c r="G228" s="398">
        <v>50</v>
      </c>
      <c r="H228" s="458">
        <v>168</v>
      </c>
      <c r="I228" s="398">
        <v>848</v>
      </c>
      <c r="J228" s="398">
        <v>911</v>
      </c>
      <c r="K228" s="398">
        <v>144</v>
      </c>
      <c r="L228" s="392">
        <f t="shared" si="7"/>
        <v>57.694840834248076</v>
      </c>
    </row>
    <row r="229" spans="1:12" x14ac:dyDescent="0.25">
      <c r="A229" s="13">
        <v>52</v>
      </c>
      <c r="B229" s="80" t="str">
        <f t="shared" si="6"/>
        <v>2010Hradec Králové</v>
      </c>
      <c r="C229" s="13">
        <v>2010</v>
      </c>
      <c r="D229" s="14" t="s">
        <v>56</v>
      </c>
      <c r="E229" s="14" t="s">
        <v>55</v>
      </c>
      <c r="F229" s="449">
        <v>101.97150000000001</v>
      </c>
      <c r="G229" s="398">
        <v>68.5</v>
      </c>
      <c r="H229" s="458">
        <v>197</v>
      </c>
      <c r="I229" s="398">
        <v>1340</v>
      </c>
      <c r="J229" s="398">
        <v>1388</v>
      </c>
      <c r="K229" s="398">
        <v>293</v>
      </c>
      <c r="L229" s="392">
        <f t="shared" si="7"/>
        <v>77.049711815561963</v>
      </c>
    </row>
    <row r="230" spans="1:12" x14ac:dyDescent="0.25">
      <c r="A230" s="13">
        <v>53</v>
      </c>
      <c r="B230" s="80" t="str">
        <f t="shared" si="6"/>
        <v>2010Chrudim</v>
      </c>
      <c r="C230" s="13">
        <v>2010</v>
      </c>
      <c r="D230" s="14" t="s">
        <v>57</v>
      </c>
      <c r="E230" s="14" t="s">
        <v>55</v>
      </c>
      <c r="F230" s="449">
        <v>99.17774</v>
      </c>
      <c r="G230" s="398">
        <v>62</v>
      </c>
      <c r="H230" s="458">
        <v>206</v>
      </c>
      <c r="I230" s="398">
        <v>820</v>
      </c>
      <c r="J230" s="398">
        <v>763</v>
      </c>
      <c r="K230" s="398">
        <v>317</v>
      </c>
      <c r="L230" s="392">
        <f t="shared" si="7"/>
        <v>151.64482306684141</v>
      </c>
    </row>
    <row r="231" spans="1:12" x14ac:dyDescent="0.25">
      <c r="A231" s="13">
        <v>54</v>
      </c>
      <c r="B231" s="80" t="str">
        <f t="shared" si="6"/>
        <v>2010Jičín</v>
      </c>
      <c r="C231" s="13">
        <v>2010</v>
      </c>
      <c r="D231" s="14" t="s">
        <v>58</v>
      </c>
      <c r="E231" s="14" t="s">
        <v>55</v>
      </c>
      <c r="F231" s="449">
        <v>138.2236</v>
      </c>
      <c r="G231" s="398">
        <v>99</v>
      </c>
      <c r="H231" s="458">
        <v>286</v>
      </c>
      <c r="I231" s="398">
        <v>765</v>
      </c>
      <c r="J231" s="398">
        <v>693</v>
      </c>
      <c r="K231" s="398">
        <v>191</v>
      </c>
      <c r="L231" s="392">
        <f t="shared" si="7"/>
        <v>100.59884559884559</v>
      </c>
    </row>
    <row r="232" spans="1:12" x14ac:dyDescent="0.25">
      <c r="A232" s="13">
        <v>55</v>
      </c>
      <c r="B232" s="80" t="str">
        <f t="shared" si="6"/>
        <v>2010Náchod</v>
      </c>
      <c r="C232" s="13">
        <v>2010</v>
      </c>
      <c r="D232" s="14" t="s">
        <v>59</v>
      </c>
      <c r="E232" s="14" t="s">
        <v>55</v>
      </c>
      <c r="F232" s="449">
        <v>100.563</v>
      </c>
      <c r="G232" s="398">
        <v>49</v>
      </c>
      <c r="H232" s="458">
        <v>216</v>
      </c>
      <c r="I232" s="398">
        <v>1337</v>
      </c>
      <c r="J232" s="398">
        <v>1376</v>
      </c>
      <c r="K232" s="398">
        <v>220</v>
      </c>
      <c r="L232" s="392">
        <f t="shared" si="7"/>
        <v>58.357558139534888</v>
      </c>
    </row>
    <row r="233" spans="1:12" x14ac:dyDescent="0.25">
      <c r="A233" s="13">
        <v>56</v>
      </c>
      <c r="B233" s="80" t="str">
        <f t="shared" si="6"/>
        <v>2010Pardubice</v>
      </c>
      <c r="C233" s="13">
        <v>2010</v>
      </c>
      <c r="D233" s="14" t="s">
        <v>60</v>
      </c>
      <c r="E233" s="14" t="s">
        <v>55</v>
      </c>
      <c r="F233" s="449">
        <v>116.60120000000001</v>
      </c>
      <c r="G233" s="398">
        <v>91</v>
      </c>
      <c r="H233" s="458">
        <v>247</v>
      </c>
      <c r="I233" s="398">
        <v>1604</v>
      </c>
      <c r="J233" s="398">
        <v>1693</v>
      </c>
      <c r="K233" s="398">
        <v>353</v>
      </c>
      <c r="L233" s="392">
        <f t="shared" si="7"/>
        <v>76.104548139397522</v>
      </c>
    </row>
    <row r="234" spans="1:12" x14ac:dyDescent="0.25">
      <c r="A234" s="13">
        <v>57</v>
      </c>
      <c r="B234" s="80" t="str">
        <f t="shared" si="6"/>
        <v>2010Rychnov nad Kněžnou</v>
      </c>
      <c r="C234" s="13">
        <v>2010</v>
      </c>
      <c r="D234" s="14" t="s">
        <v>61</v>
      </c>
      <c r="E234" s="14" t="s">
        <v>55</v>
      </c>
      <c r="F234" s="449">
        <v>127.8896</v>
      </c>
      <c r="G234" s="398">
        <v>93</v>
      </c>
      <c r="H234" s="458">
        <v>244</v>
      </c>
      <c r="I234" s="398">
        <v>731</v>
      </c>
      <c r="J234" s="398">
        <v>776</v>
      </c>
      <c r="K234" s="398">
        <v>190</v>
      </c>
      <c r="L234" s="392">
        <f t="shared" si="7"/>
        <v>89.368556701030926</v>
      </c>
    </row>
    <row r="235" spans="1:12" x14ac:dyDescent="0.25">
      <c r="A235" s="13">
        <v>58</v>
      </c>
      <c r="B235" s="80" t="str">
        <f t="shared" si="6"/>
        <v>2010Semily</v>
      </c>
      <c r="C235" s="13">
        <v>2010</v>
      </c>
      <c r="D235" s="14" t="s">
        <v>62</v>
      </c>
      <c r="E235" s="14" t="s">
        <v>55</v>
      </c>
      <c r="F235" s="449">
        <v>135.31479999999999</v>
      </c>
      <c r="G235" s="398">
        <v>102</v>
      </c>
      <c r="H235" s="458">
        <v>261</v>
      </c>
      <c r="I235" s="398">
        <v>515</v>
      </c>
      <c r="J235" s="398">
        <v>531</v>
      </c>
      <c r="K235" s="398">
        <v>146</v>
      </c>
      <c r="L235" s="392">
        <f t="shared" si="7"/>
        <v>100.3578154425612</v>
      </c>
    </row>
    <row r="236" spans="1:12" x14ac:dyDescent="0.25">
      <c r="A236" s="13">
        <v>59</v>
      </c>
      <c r="B236" s="80" t="str">
        <f t="shared" si="6"/>
        <v>2010Svitavy</v>
      </c>
      <c r="C236" s="13">
        <v>2010</v>
      </c>
      <c r="D236" s="14" t="s">
        <v>63</v>
      </c>
      <c r="E236" s="14" t="s">
        <v>55</v>
      </c>
      <c r="F236" s="449">
        <v>161.93369999999999</v>
      </c>
      <c r="G236" s="398">
        <v>109</v>
      </c>
      <c r="H236" s="458">
        <v>322</v>
      </c>
      <c r="I236" s="398">
        <v>1045</v>
      </c>
      <c r="J236" s="398">
        <v>992</v>
      </c>
      <c r="K236" s="398">
        <v>265</v>
      </c>
      <c r="L236" s="392">
        <f t="shared" si="7"/>
        <v>97.505040322580655</v>
      </c>
    </row>
    <row r="237" spans="1:12" x14ac:dyDescent="0.25">
      <c r="A237" s="13">
        <v>60</v>
      </c>
      <c r="B237" s="80" t="str">
        <f t="shared" si="6"/>
        <v>2010Trutnov</v>
      </c>
      <c r="C237" s="13">
        <v>2010</v>
      </c>
      <c r="D237" s="14" t="s">
        <v>64</v>
      </c>
      <c r="E237" s="14" t="s">
        <v>55</v>
      </c>
      <c r="F237" s="449">
        <v>99.162819999999996</v>
      </c>
      <c r="G237" s="398">
        <v>63</v>
      </c>
      <c r="H237" s="458">
        <v>211</v>
      </c>
      <c r="I237" s="398">
        <v>1454</v>
      </c>
      <c r="J237" s="398">
        <v>1453</v>
      </c>
      <c r="K237" s="398">
        <v>342</v>
      </c>
      <c r="L237" s="392">
        <f t="shared" si="7"/>
        <v>85.911906400550592</v>
      </c>
    </row>
    <row r="238" spans="1:12" x14ac:dyDescent="0.25">
      <c r="A238" s="13">
        <v>61</v>
      </c>
      <c r="B238" s="80" t="str">
        <f t="shared" si="6"/>
        <v>2010Ústí nad Orlicí</v>
      </c>
      <c r="C238" s="13">
        <v>2010</v>
      </c>
      <c r="D238" s="14" t="s">
        <v>65</v>
      </c>
      <c r="E238" s="14" t="s">
        <v>55</v>
      </c>
      <c r="F238" s="449">
        <v>190.8347</v>
      </c>
      <c r="G238" s="398">
        <v>113</v>
      </c>
      <c r="H238" s="458">
        <v>426</v>
      </c>
      <c r="I238" s="398">
        <v>1314</v>
      </c>
      <c r="J238" s="398">
        <v>1285</v>
      </c>
      <c r="K238" s="398">
        <v>210</v>
      </c>
      <c r="L238" s="392">
        <f t="shared" si="7"/>
        <v>59.649805447470818</v>
      </c>
    </row>
    <row r="239" spans="1:12" x14ac:dyDescent="0.25">
      <c r="A239" s="13">
        <v>62</v>
      </c>
      <c r="B239" s="80" t="str">
        <f t="shared" si="6"/>
        <v>2010Blansko</v>
      </c>
      <c r="C239" s="13">
        <v>2010</v>
      </c>
      <c r="D239" s="14" t="s">
        <v>66</v>
      </c>
      <c r="E239" s="14" t="s">
        <v>67</v>
      </c>
      <c r="F239" s="449">
        <v>226.845</v>
      </c>
      <c r="G239" s="398">
        <v>172</v>
      </c>
      <c r="H239" s="458">
        <v>501</v>
      </c>
      <c r="I239" s="398">
        <v>886</v>
      </c>
      <c r="J239" s="398">
        <v>930</v>
      </c>
      <c r="K239" s="398">
        <v>125</v>
      </c>
      <c r="L239" s="392">
        <f t="shared" si="7"/>
        <v>49.059139784946233</v>
      </c>
    </row>
    <row r="240" spans="1:12" x14ac:dyDescent="0.25">
      <c r="A240" s="13">
        <v>63</v>
      </c>
      <c r="B240" s="80" t="str">
        <f t="shared" si="6"/>
        <v>2010Brno-město</v>
      </c>
      <c r="C240" s="13">
        <v>2010</v>
      </c>
      <c r="D240" s="14" t="s">
        <v>68</v>
      </c>
      <c r="E240" s="14" t="s">
        <v>67</v>
      </c>
      <c r="F240" s="449">
        <v>93.308989999999994</v>
      </c>
      <c r="G240" s="398">
        <v>45.5</v>
      </c>
      <c r="H240" s="458">
        <v>219</v>
      </c>
      <c r="I240" s="398">
        <v>2407</v>
      </c>
      <c r="J240" s="398">
        <v>2365</v>
      </c>
      <c r="K240" s="398">
        <v>1431</v>
      </c>
      <c r="L240" s="392">
        <f t="shared" si="7"/>
        <v>220.85200845665963</v>
      </c>
    </row>
    <row r="241" spans="1:12" x14ac:dyDescent="0.25">
      <c r="A241" s="13">
        <v>64</v>
      </c>
      <c r="B241" s="80" t="str">
        <f t="shared" si="6"/>
        <v>2010Brno-venkov</v>
      </c>
      <c r="C241" s="13">
        <v>2010</v>
      </c>
      <c r="D241" s="14" t="s">
        <v>69</v>
      </c>
      <c r="E241" s="14" t="s">
        <v>67</v>
      </c>
      <c r="F241" s="449">
        <v>96.361869999999996</v>
      </c>
      <c r="G241" s="398">
        <v>45</v>
      </c>
      <c r="H241" s="458">
        <v>217</v>
      </c>
      <c r="I241" s="398">
        <v>1259</v>
      </c>
      <c r="J241" s="398">
        <v>1335</v>
      </c>
      <c r="K241" s="398">
        <v>330</v>
      </c>
      <c r="L241" s="392">
        <f t="shared" si="7"/>
        <v>90.224719101123597</v>
      </c>
    </row>
    <row r="242" spans="1:12" x14ac:dyDescent="0.25">
      <c r="A242" s="13">
        <v>65</v>
      </c>
      <c r="B242" s="80" t="str">
        <f t="shared" si="6"/>
        <v>2010Břeclav</v>
      </c>
      <c r="C242" s="13">
        <v>2010</v>
      </c>
      <c r="D242" s="14" t="s">
        <v>70</v>
      </c>
      <c r="E242" s="14" t="s">
        <v>67</v>
      </c>
      <c r="F242" s="449">
        <v>209.9556</v>
      </c>
      <c r="G242" s="398">
        <v>146</v>
      </c>
      <c r="H242" s="458">
        <v>489</v>
      </c>
      <c r="I242" s="398">
        <v>1060</v>
      </c>
      <c r="J242" s="398">
        <v>1114</v>
      </c>
      <c r="K242" s="398">
        <v>471</v>
      </c>
      <c r="L242" s="392">
        <f t="shared" si="7"/>
        <v>154.32226211849192</v>
      </c>
    </row>
    <row r="243" spans="1:12" x14ac:dyDescent="0.25">
      <c r="A243" s="13">
        <v>66</v>
      </c>
      <c r="B243" s="80" t="str">
        <f t="shared" si="6"/>
        <v>2010Hodonín</v>
      </c>
      <c r="C243" s="13">
        <v>2010</v>
      </c>
      <c r="D243" s="14" t="s">
        <v>71</v>
      </c>
      <c r="E243" s="14" t="s">
        <v>67</v>
      </c>
      <c r="F243" s="449">
        <v>115.3028</v>
      </c>
      <c r="G243" s="398">
        <v>52</v>
      </c>
      <c r="H243" s="458">
        <v>265</v>
      </c>
      <c r="I243" s="398">
        <v>1057</v>
      </c>
      <c r="J243" s="398">
        <v>1113</v>
      </c>
      <c r="K243" s="398">
        <v>660</v>
      </c>
      <c r="L243" s="392">
        <f t="shared" si="7"/>
        <v>216.44204851752022</v>
      </c>
    </row>
    <row r="244" spans="1:12" x14ac:dyDescent="0.25">
      <c r="A244" s="13">
        <v>67</v>
      </c>
      <c r="B244" s="80" t="str">
        <f t="shared" si="6"/>
        <v>2010Jihlava</v>
      </c>
      <c r="C244" s="13">
        <v>2010</v>
      </c>
      <c r="D244" s="14" t="s">
        <v>72</v>
      </c>
      <c r="E244" s="14" t="s">
        <v>67</v>
      </c>
      <c r="F244" s="449">
        <v>98.939210000000003</v>
      </c>
      <c r="G244" s="398">
        <v>53.5</v>
      </c>
      <c r="H244" s="458">
        <v>220</v>
      </c>
      <c r="I244" s="398">
        <v>812</v>
      </c>
      <c r="J244" s="398">
        <v>864</v>
      </c>
      <c r="K244" s="398">
        <v>250</v>
      </c>
      <c r="L244" s="392">
        <f t="shared" si="7"/>
        <v>105.61342592592592</v>
      </c>
    </row>
    <row r="245" spans="1:12" x14ac:dyDescent="0.25">
      <c r="A245" s="13">
        <v>68</v>
      </c>
      <c r="B245" s="80" t="str">
        <f t="shared" si="6"/>
        <v>2010Kroměříž</v>
      </c>
      <c r="C245" s="13">
        <v>2010</v>
      </c>
      <c r="D245" s="14" t="s">
        <v>73</v>
      </c>
      <c r="E245" s="14" t="s">
        <v>67</v>
      </c>
      <c r="F245" s="449">
        <v>170.33860000000001</v>
      </c>
      <c r="G245" s="398">
        <v>126</v>
      </c>
      <c r="H245" s="458">
        <v>342</v>
      </c>
      <c r="I245" s="398">
        <v>1242</v>
      </c>
      <c r="J245" s="398">
        <v>1274</v>
      </c>
      <c r="K245" s="398">
        <v>364</v>
      </c>
      <c r="L245" s="392">
        <f t="shared" si="7"/>
        <v>104.28571428571428</v>
      </c>
    </row>
    <row r="246" spans="1:12" x14ac:dyDescent="0.25">
      <c r="A246" s="13">
        <v>69</v>
      </c>
      <c r="B246" s="80" t="str">
        <f t="shared" si="6"/>
        <v>2010Prostějov</v>
      </c>
      <c r="C246" s="13">
        <v>2010</v>
      </c>
      <c r="D246" s="14" t="s">
        <v>74</v>
      </c>
      <c r="E246" s="14" t="s">
        <v>67</v>
      </c>
      <c r="F246" s="449">
        <v>184.43520000000001</v>
      </c>
      <c r="G246" s="398">
        <v>155</v>
      </c>
      <c r="H246" s="458">
        <v>294</v>
      </c>
      <c r="I246" s="398">
        <v>1155</v>
      </c>
      <c r="J246" s="398">
        <v>1275</v>
      </c>
      <c r="K246" s="398">
        <v>338</v>
      </c>
      <c r="L246" s="392">
        <f t="shared" si="7"/>
        <v>96.76078431372548</v>
      </c>
    </row>
    <row r="247" spans="1:12" x14ac:dyDescent="0.25">
      <c r="A247" s="13">
        <v>70</v>
      </c>
      <c r="B247" s="80" t="str">
        <f t="shared" si="6"/>
        <v>2010Třebíč</v>
      </c>
      <c r="C247" s="13">
        <v>2010</v>
      </c>
      <c r="D247" s="14" t="s">
        <v>75</v>
      </c>
      <c r="E247" s="14" t="s">
        <v>67</v>
      </c>
      <c r="F247" s="449">
        <v>70.620580000000004</v>
      </c>
      <c r="G247" s="398">
        <v>43</v>
      </c>
      <c r="H247" s="458">
        <v>141</v>
      </c>
      <c r="I247" s="398">
        <v>944</v>
      </c>
      <c r="J247" s="398">
        <v>896</v>
      </c>
      <c r="K247" s="398">
        <v>312</v>
      </c>
      <c r="L247" s="392">
        <f t="shared" si="7"/>
        <v>127.09821428571428</v>
      </c>
    </row>
    <row r="248" spans="1:12" x14ac:dyDescent="0.25">
      <c r="A248" s="13">
        <v>71</v>
      </c>
      <c r="B248" s="80" t="str">
        <f t="shared" si="6"/>
        <v>2010Uherské Hradiště</v>
      </c>
      <c r="C248" s="13">
        <v>2010</v>
      </c>
      <c r="D248" s="14" t="s">
        <v>76</v>
      </c>
      <c r="E248" s="14" t="s">
        <v>67</v>
      </c>
      <c r="F248" s="449">
        <v>95.538269999999997</v>
      </c>
      <c r="G248" s="398">
        <v>57</v>
      </c>
      <c r="H248" s="458">
        <v>214</v>
      </c>
      <c r="I248" s="398">
        <v>952</v>
      </c>
      <c r="J248" s="398">
        <v>1004</v>
      </c>
      <c r="K248" s="398">
        <v>473</v>
      </c>
      <c r="L248" s="392">
        <f t="shared" si="7"/>
        <v>171.95717131474103</v>
      </c>
    </row>
    <row r="249" spans="1:12" x14ac:dyDescent="0.25">
      <c r="A249" s="13">
        <v>72</v>
      </c>
      <c r="B249" s="80" t="str">
        <f t="shared" si="6"/>
        <v>2010Vyškov</v>
      </c>
      <c r="C249" s="13">
        <v>2010</v>
      </c>
      <c r="D249" s="14" t="s">
        <v>77</v>
      </c>
      <c r="E249" s="14" t="s">
        <v>67</v>
      </c>
      <c r="F249" s="449">
        <v>49.271149999999999</v>
      </c>
      <c r="G249" s="398">
        <v>35</v>
      </c>
      <c r="H249" s="458">
        <v>96</v>
      </c>
      <c r="I249" s="398">
        <v>658</v>
      </c>
      <c r="J249" s="398">
        <v>581</v>
      </c>
      <c r="K249" s="398">
        <v>501</v>
      </c>
      <c r="L249" s="392">
        <f t="shared" si="7"/>
        <v>314.74182444061961</v>
      </c>
    </row>
    <row r="250" spans="1:12" x14ac:dyDescent="0.25">
      <c r="A250" s="13">
        <v>73</v>
      </c>
      <c r="B250" s="80" t="str">
        <f t="shared" si="6"/>
        <v>2010Zlín</v>
      </c>
      <c r="C250" s="13">
        <v>2010</v>
      </c>
      <c r="D250" s="14" t="s">
        <v>78</v>
      </c>
      <c r="E250" s="14" t="s">
        <v>67</v>
      </c>
      <c r="F250" s="449">
        <v>95.419330000000002</v>
      </c>
      <c r="G250" s="398">
        <v>59</v>
      </c>
      <c r="H250" s="458">
        <v>224</v>
      </c>
      <c r="I250" s="398">
        <v>1649</v>
      </c>
      <c r="J250" s="398">
        <v>1636</v>
      </c>
      <c r="K250" s="398">
        <v>371</v>
      </c>
      <c r="L250" s="392">
        <f t="shared" si="7"/>
        <v>82.772004889975548</v>
      </c>
    </row>
    <row r="251" spans="1:12" x14ac:dyDescent="0.25">
      <c r="A251" s="13">
        <v>74</v>
      </c>
      <c r="B251" s="80" t="str">
        <f t="shared" si="6"/>
        <v>2010Znojmo</v>
      </c>
      <c r="C251" s="13">
        <v>2010</v>
      </c>
      <c r="D251" s="14" t="s">
        <v>79</v>
      </c>
      <c r="E251" s="14" t="s">
        <v>67</v>
      </c>
      <c r="F251" s="449">
        <v>52.542310000000001</v>
      </c>
      <c r="G251" s="398">
        <v>27</v>
      </c>
      <c r="H251" s="458">
        <v>126</v>
      </c>
      <c r="I251" s="398">
        <v>1330</v>
      </c>
      <c r="J251" s="398">
        <v>1325</v>
      </c>
      <c r="K251" s="398">
        <v>514</v>
      </c>
      <c r="L251" s="392">
        <f t="shared" si="7"/>
        <v>141.59245283018868</v>
      </c>
    </row>
    <row r="252" spans="1:12" x14ac:dyDescent="0.25">
      <c r="A252" s="13">
        <v>75</v>
      </c>
      <c r="B252" s="80" t="str">
        <f t="shared" si="6"/>
        <v>2010Žďár nad Sázavou</v>
      </c>
      <c r="C252" s="13">
        <v>2010</v>
      </c>
      <c r="D252" s="14" t="s">
        <v>80</v>
      </c>
      <c r="E252" s="14" t="s">
        <v>67</v>
      </c>
      <c r="F252" s="449">
        <v>65.911810000000003</v>
      </c>
      <c r="G252" s="398">
        <v>42</v>
      </c>
      <c r="H252" s="458">
        <v>143</v>
      </c>
      <c r="I252" s="398">
        <v>866</v>
      </c>
      <c r="J252" s="398">
        <v>920</v>
      </c>
      <c r="K252" s="398">
        <v>223</v>
      </c>
      <c r="L252" s="392">
        <f t="shared" si="7"/>
        <v>88.472826086956516</v>
      </c>
    </row>
    <row r="253" spans="1:12" x14ac:dyDescent="0.25">
      <c r="A253" s="13">
        <v>76</v>
      </c>
      <c r="B253" s="80" t="str">
        <f t="shared" si="6"/>
        <v>2010Bruntál</v>
      </c>
      <c r="C253" s="13">
        <v>2010</v>
      </c>
      <c r="D253" s="14" t="s">
        <v>81</v>
      </c>
      <c r="E253" s="14" t="s">
        <v>82</v>
      </c>
      <c r="F253" s="449">
        <v>129.63730000000001</v>
      </c>
      <c r="G253" s="398">
        <v>93</v>
      </c>
      <c r="H253" s="458">
        <v>264</v>
      </c>
      <c r="I253" s="398">
        <v>1435</v>
      </c>
      <c r="J253" s="398">
        <v>1352</v>
      </c>
      <c r="K253" s="398">
        <v>714</v>
      </c>
      <c r="L253" s="392">
        <f t="shared" si="7"/>
        <v>192.75887573964496</v>
      </c>
    </row>
    <row r="254" spans="1:12" x14ac:dyDescent="0.25">
      <c r="A254" s="13">
        <v>77</v>
      </c>
      <c r="B254" s="80" t="str">
        <f t="shared" si="6"/>
        <v>2010Frýdek-Místek</v>
      </c>
      <c r="C254" s="13">
        <v>2010</v>
      </c>
      <c r="D254" s="14" t="s">
        <v>83</v>
      </c>
      <c r="E254" s="14" t="s">
        <v>82</v>
      </c>
      <c r="F254" s="449">
        <v>61.135680000000001</v>
      </c>
      <c r="G254" s="398">
        <v>41</v>
      </c>
      <c r="H254" s="458">
        <v>125</v>
      </c>
      <c r="I254" s="398">
        <v>2266</v>
      </c>
      <c r="J254" s="398">
        <v>2215</v>
      </c>
      <c r="K254" s="398">
        <v>621</v>
      </c>
      <c r="L254" s="392">
        <f t="shared" si="7"/>
        <v>102.33182844243794</v>
      </c>
    </row>
    <row r="255" spans="1:12" x14ac:dyDescent="0.25">
      <c r="A255" s="13">
        <v>78</v>
      </c>
      <c r="B255" s="80" t="str">
        <f t="shared" si="6"/>
        <v>2010Jeseník</v>
      </c>
      <c r="C255" s="13">
        <v>2010</v>
      </c>
      <c r="D255" s="14" t="s">
        <v>84</v>
      </c>
      <c r="E255" s="14" t="s">
        <v>82</v>
      </c>
      <c r="F255" s="449">
        <v>123.91630000000001</v>
      </c>
      <c r="G255" s="398">
        <v>85</v>
      </c>
      <c r="H255" s="458">
        <v>279</v>
      </c>
      <c r="I255" s="398">
        <v>400</v>
      </c>
      <c r="J255" s="398">
        <v>426</v>
      </c>
      <c r="K255" s="398">
        <v>163</v>
      </c>
      <c r="L255" s="392">
        <f t="shared" si="7"/>
        <v>139.65962441314554</v>
      </c>
    </row>
    <row r="256" spans="1:12" x14ac:dyDescent="0.25">
      <c r="A256" s="13">
        <v>79</v>
      </c>
      <c r="B256" s="80" t="str">
        <f t="shared" si="6"/>
        <v>2010Karviná</v>
      </c>
      <c r="C256" s="13">
        <v>2010</v>
      </c>
      <c r="D256" s="14" t="s">
        <v>85</v>
      </c>
      <c r="E256" s="14" t="s">
        <v>82</v>
      </c>
      <c r="F256" s="449">
        <v>68.533119999999997</v>
      </c>
      <c r="G256" s="398">
        <v>41</v>
      </c>
      <c r="H256" s="458">
        <v>154</v>
      </c>
      <c r="I256" s="398">
        <v>3900</v>
      </c>
      <c r="J256" s="398">
        <v>3876</v>
      </c>
      <c r="K256" s="398">
        <v>920</v>
      </c>
      <c r="L256" s="392">
        <f t="shared" si="7"/>
        <v>86.635706914344695</v>
      </c>
    </row>
    <row r="257" spans="1:12" x14ac:dyDescent="0.25">
      <c r="A257" s="13">
        <v>80</v>
      </c>
      <c r="B257" s="80" t="str">
        <f t="shared" si="6"/>
        <v>2010Nový Jičín</v>
      </c>
      <c r="C257" s="13">
        <v>2010</v>
      </c>
      <c r="D257" s="14" t="s">
        <v>86</v>
      </c>
      <c r="E257" s="14" t="s">
        <v>82</v>
      </c>
      <c r="F257" s="449">
        <v>78.607690000000005</v>
      </c>
      <c r="G257" s="398">
        <v>46</v>
      </c>
      <c r="H257" s="458">
        <v>154.5</v>
      </c>
      <c r="I257" s="398">
        <v>1664</v>
      </c>
      <c r="J257" s="398">
        <v>1747</v>
      </c>
      <c r="K257" s="398">
        <v>436</v>
      </c>
      <c r="L257" s="392">
        <f t="shared" si="7"/>
        <v>91.093302804808246</v>
      </c>
    </row>
    <row r="258" spans="1:12" x14ac:dyDescent="0.25">
      <c r="A258" s="13">
        <v>81</v>
      </c>
      <c r="B258" s="80" t="str">
        <f t="shared" si="6"/>
        <v>2010Olomouc</v>
      </c>
      <c r="C258" s="13">
        <v>2010</v>
      </c>
      <c r="D258" s="14" t="s">
        <v>87</v>
      </c>
      <c r="E258" s="14" t="s">
        <v>82</v>
      </c>
      <c r="F258" s="449">
        <v>95.302719999999994</v>
      </c>
      <c r="G258" s="398">
        <v>47</v>
      </c>
      <c r="H258" s="458">
        <v>232</v>
      </c>
      <c r="I258" s="398">
        <v>2066</v>
      </c>
      <c r="J258" s="398">
        <v>2253</v>
      </c>
      <c r="K258" s="398">
        <v>426</v>
      </c>
      <c r="L258" s="392">
        <f t="shared" si="7"/>
        <v>69.014647137150462</v>
      </c>
    </row>
    <row r="259" spans="1:12" x14ac:dyDescent="0.25">
      <c r="A259" s="13">
        <v>82</v>
      </c>
      <c r="B259" s="80" t="str">
        <f t="shared" si="6"/>
        <v>2010Opava</v>
      </c>
      <c r="C259" s="13">
        <v>2010</v>
      </c>
      <c r="D259" s="14" t="s">
        <v>88</v>
      </c>
      <c r="E259" s="14" t="s">
        <v>82</v>
      </c>
      <c r="F259" s="449">
        <v>270.80169999999998</v>
      </c>
      <c r="G259" s="398">
        <v>221</v>
      </c>
      <c r="H259" s="458">
        <v>553</v>
      </c>
      <c r="I259" s="398">
        <v>1664</v>
      </c>
      <c r="J259" s="398">
        <v>1536</v>
      </c>
      <c r="K259" s="398">
        <v>519</v>
      </c>
      <c r="L259" s="392">
        <f t="shared" si="7"/>
        <v>123.330078125</v>
      </c>
    </row>
    <row r="260" spans="1:12" x14ac:dyDescent="0.25">
      <c r="A260" s="13">
        <v>83</v>
      </c>
      <c r="B260" s="80" t="str">
        <f t="shared" si="6"/>
        <v>2010Ostrava</v>
      </c>
      <c r="C260" s="13">
        <v>2010</v>
      </c>
      <c r="D260" s="14" t="s">
        <v>89</v>
      </c>
      <c r="E260" s="14" t="s">
        <v>82</v>
      </c>
      <c r="F260" s="449">
        <v>117.4609</v>
      </c>
      <c r="G260" s="398">
        <v>77</v>
      </c>
      <c r="H260" s="458">
        <v>238</v>
      </c>
      <c r="I260" s="398">
        <v>3693</v>
      </c>
      <c r="J260" s="398">
        <v>3617</v>
      </c>
      <c r="K260" s="398">
        <v>1188</v>
      </c>
      <c r="L260" s="392">
        <f t="shared" si="7"/>
        <v>119.88388166989218</v>
      </c>
    </row>
    <row r="261" spans="1:12" x14ac:dyDescent="0.25">
      <c r="A261" s="13">
        <v>84</v>
      </c>
      <c r="B261" s="80" t="str">
        <f t="shared" si="6"/>
        <v>2010Přerov</v>
      </c>
      <c r="C261" s="13">
        <v>2010</v>
      </c>
      <c r="D261" s="14" t="s">
        <v>90</v>
      </c>
      <c r="E261" s="14" t="s">
        <v>82</v>
      </c>
      <c r="F261" s="449">
        <v>170.36940000000001</v>
      </c>
      <c r="G261" s="398">
        <v>117</v>
      </c>
      <c r="H261" s="458">
        <v>361</v>
      </c>
      <c r="I261" s="398">
        <v>1324</v>
      </c>
      <c r="J261" s="398">
        <v>1335</v>
      </c>
      <c r="K261" s="398">
        <v>385</v>
      </c>
      <c r="L261" s="392">
        <f t="shared" si="7"/>
        <v>105.26217228464419</v>
      </c>
    </row>
    <row r="262" spans="1:12" x14ac:dyDescent="0.25">
      <c r="A262" s="13">
        <v>85</v>
      </c>
      <c r="B262" s="80" t="str">
        <f t="shared" si="6"/>
        <v>2010Šumperk</v>
      </c>
      <c r="C262" s="13">
        <v>2010</v>
      </c>
      <c r="D262" s="14" t="s">
        <v>91</v>
      </c>
      <c r="E262" s="14" t="s">
        <v>82</v>
      </c>
      <c r="F262" s="449">
        <v>90.822659999999999</v>
      </c>
      <c r="G262" s="398">
        <v>49.5</v>
      </c>
      <c r="H262" s="458">
        <v>205</v>
      </c>
      <c r="I262" s="398">
        <v>1181</v>
      </c>
      <c r="J262" s="398">
        <v>1287</v>
      </c>
      <c r="K262" s="398">
        <v>430</v>
      </c>
      <c r="L262" s="392">
        <f t="shared" si="7"/>
        <v>121.95027195027194</v>
      </c>
    </row>
    <row r="263" spans="1:12" x14ac:dyDescent="0.25">
      <c r="A263" s="13">
        <v>86</v>
      </c>
      <c r="B263" s="80" t="str">
        <f t="shared" ref="B263:B326" si="8">CONCATENATE(C263,D263)</f>
        <v>2010Vsetín</v>
      </c>
      <c r="C263" s="13">
        <v>2010</v>
      </c>
      <c r="D263" s="14" t="s">
        <v>92</v>
      </c>
      <c r="E263" s="14" t="s">
        <v>82</v>
      </c>
      <c r="F263" s="449">
        <v>82.518450000000001</v>
      </c>
      <c r="G263" s="398">
        <v>57</v>
      </c>
      <c r="H263" s="458">
        <v>174</v>
      </c>
      <c r="I263" s="398">
        <v>1220</v>
      </c>
      <c r="J263" s="398">
        <v>1254</v>
      </c>
      <c r="K263" s="398">
        <v>342</v>
      </c>
      <c r="L263" s="392">
        <f t="shared" ref="L263:L326" si="9">K263/J263*365</f>
        <v>99.545454545454533</v>
      </c>
    </row>
    <row r="264" spans="1:12" x14ac:dyDescent="0.25">
      <c r="A264" s="13">
        <v>1</v>
      </c>
      <c r="B264" s="80" t="str">
        <f t="shared" si="8"/>
        <v>2011Praha 1</v>
      </c>
      <c r="C264" s="13">
        <v>2011</v>
      </c>
      <c r="D264" s="14" t="s">
        <v>2</v>
      </c>
      <c r="E264" s="14" t="s">
        <v>3</v>
      </c>
      <c r="F264" s="449">
        <v>199.93879999999999</v>
      </c>
      <c r="G264" s="398">
        <v>122</v>
      </c>
      <c r="H264" s="458">
        <v>477</v>
      </c>
      <c r="I264" s="398">
        <v>163</v>
      </c>
      <c r="J264" s="398">
        <v>165</v>
      </c>
      <c r="K264" s="398">
        <v>87</v>
      </c>
      <c r="L264" s="392">
        <f t="shared" si="9"/>
        <v>192.45454545454544</v>
      </c>
    </row>
    <row r="265" spans="1:12" x14ac:dyDescent="0.25">
      <c r="A265" s="13">
        <v>2</v>
      </c>
      <c r="B265" s="80" t="str">
        <f t="shared" si="8"/>
        <v>2011Praha 2</v>
      </c>
      <c r="C265" s="13">
        <v>2011</v>
      </c>
      <c r="D265" s="14" t="s">
        <v>4</v>
      </c>
      <c r="E265" s="14" t="s">
        <v>3</v>
      </c>
      <c r="F265" s="449">
        <v>61.448</v>
      </c>
      <c r="G265" s="398">
        <v>39</v>
      </c>
      <c r="H265" s="458">
        <v>136</v>
      </c>
      <c r="I265" s="398">
        <v>366</v>
      </c>
      <c r="J265" s="398">
        <v>352</v>
      </c>
      <c r="K265" s="398">
        <v>62</v>
      </c>
      <c r="L265" s="392">
        <f t="shared" si="9"/>
        <v>64.289772727272734</v>
      </c>
    </row>
    <row r="266" spans="1:12" x14ac:dyDescent="0.25">
      <c r="A266" s="13">
        <v>3</v>
      </c>
      <c r="B266" s="80" t="str">
        <f t="shared" si="8"/>
        <v>2011Praha 3</v>
      </c>
      <c r="C266" s="13">
        <v>2011</v>
      </c>
      <c r="D266" s="14" t="s">
        <v>5</v>
      </c>
      <c r="E266" s="14" t="s">
        <v>3</v>
      </c>
      <c r="F266" s="449">
        <v>128.77719999999999</v>
      </c>
      <c r="G266" s="398">
        <v>60</v>
      </c>
      <c r="H266" s="458">
        <v>330</v>
      </c>
      <c r="I266" s="398">
        <v>720</v>
      </c>
      <c r="J266" s="398">
        <v>770</v>
      </c>
      <c r="K266" s="398">
        <v>184</v>
      </c>
      <c r="L266" s="392">
        <f t="shared" si="9"/>
        <v>87.220779220779221</v>
      </c>
    </row>
    <row r="267" spans="1:12" x14ac:dyDescent="0.25">
      <c r="A267" s="13">
        <v>4</v>
      </c>
      <c r="B267" s="80" t="str">
        <f t="shared" si="8"/>
        <v>2011Praha 4</v>
      </c>
      <c r="C267" s="13">
        <v>2011</v>
      </c>
      <c r="D267" s="14" t="s">
        <v>6</v>
      </c>
      <c r="E267" s="14" t="s">
        <v>3</v>
      </c>
      <c r="F267" s="449">
        <v>111.78360000000001</v>
      </c>
      <c r="G267" s="398">
        <v>64</v>
      </c>
      <c r="H267" s="458">
        <v>253</v>
      </c>
      <c r="I267" s="398">
        <v>1993</v>
      </c>
      <c r="J267" s="398">
        <v>1870</v>
      </c>
      <c r="K267" s="398">
        <v>735</v>
      </c>
      <c r="L267" s="392">
        <f t="shared" si="9"/>
        <v>143.46256684491979</v>
      </c>
    </row>
    <row r="268" spans="1:12" x14ac:dyDescent="0.25">
      <c r="A268" s="13">
        <v>5</v>
      </c>
      <c r="B268" s="80" t="str">
        <f t="shared" si="8"/>
        <v>2011Praha 5</v>
      </c>
      <c r="C268" s="13">
        <v>2011</v>
      </c>
      <c r="D268" s="14" t="s">
        <v>7</v>
      </c>
      <c r="E268" s="14" t="s">
        <v>3</v>
      </c>
      <c r="F268" s="449">
        <v>95.026290000000003</v>
      </c>
      <c r="G268" s="398">
        <v>50</v>
      </c>
      <c r="H268" s="458">
        <v>202</v>
      </c>
      <c r="I268" s="398">
        <v>1300</v>
      </c>
      <c r="J268" s="398">
        <v>1270</v>
      </c>
      <c r="K268" s="398">
        <v>319</v>
      </c>
      <c r="L268" s="392">
        <f t="shared" si="9"/>
        <v>91.681102362204712</v>
      </c>
    </row>
    <row r="269" spans="1:12" x14ac:dyDescent="0.25">
      <c r="A269" s="13">
        <v>6</v>
      </c>
      <c r="B269" s="80" t="str">
        <f t="shared" si="8"/>
        <v>2011Praha 6</v>
      </c>
      <c r="C269" s="13">
        <v>2011</v>
      </c>
      <c r="D269" s="14" t="s">
        <v>8</v>
      </c>
      <c r="E269" s="14" t="s">
        <v>3</v>
      </c>
      <c r="F269" s="449">
        <v>114.96080000000001</v>
      </c>
      <c r="G269" s="398">
        <v>78</v>
      </c>
      <c r="H269" s="458">
        <v>233</v>
      </c>
      <c r="I269" s="398">
        <v>985</v>
      </c>
      <c r="J269" s="398">
        <v>956</v>
      </c>
      <c r="K269" s="398">
        <v>384</v>
      </c>
      <c r="L269" s="392">
        <f t="shared" si="9"/>
        <v>146.61087866108787</v>
      </c>
    </row>
    <row r="270" spans="1:12" x14ac:dyDescent="0.25">
      <c r="A270" s="13">
        <v>7</v>
      </c>
      <c r="B270" s="80" t="str">
        <f t="shared" si="8"/>
        <v>2011Praha 7</v>
      </c>
      <c r="C270" s="13">
        <v>2011</v>
      </c>
      <c r="D270" s="14" t="s">
        <v>9</v>
      </c>
      <c r="E270" s="14" t="s">
        <v>3</v>
      </c>
      <c r="F270" s="449">
        <v>158.5692</v>
      </c>
      <c r="G270" s="398">
        <v>93</v>
      </c>
      <c r="H270" s="458">
        <v>360</v>
      </c>
      <c r="I270" s="398">
        <v>259</v>
      </c>
      <c r="J270" s="398">
        <v>269</v>
      </c>
      <c r="K270" s="398">
        <v>118</v>
      </c>
      <c r="L270" s="392">
        <f t="shared" si="9"/>
        <v>160.11152416356879</v>
      </c>
    </row>
    <row r="271" spans="1:12" x14ac:dyDescent="0.25">
      <c r="A271" s="13">
        <v>8</v>
      </c>
      <c r="B271" s="80" t="str">
        <f t="shared" si="8"/>
        <v>2011Praha 8</v>
      </c>
      <c r="C271" s="13">
        <v>2011</v>
      </c>
      <c r="D271" s="14" t="s">
        <v>10</v>
      </c>
      <c r="E271" s="14" t="s">
        <v>3</v>
      </c>
      <c r="F271" s="449">
        <v>101.4135</v>
      </c>
      <c r="G271" s="398">
        <v>64</v>
      </c>
      <c r="H271" s="458">
        <v>228</v>
      </c>
      <c r="I271" s="398">
        <v>1044</v>
      </c>
      <c r="J271" s="398">
        <v>1042</v>
      </c>
      <c r="K271" s="398">
        <v>263</v>
      </c>
      <c r="L271" s="392">
        <f t="shared" si="9"/>
        <v>92.125719769673708</v>
      </c>
    </row>
    <row r="272" spans="1:12" x14ac:dyDescent="0.25">
      <c r="A272" s="13">
        <v>9</v>
      </c>
      <c r="B272" s="80" t="str">
        <f t="shared" si="8"/>
        <v>2011Praha 9</v>
      </c>
      <c r="C272" s="13">
        <v>2011</v>
      </c>
      <c r="D272" s="14" t="s">
        <v>11</v>
      </c>
      <c r="E272" s="14" t="s">
        <v>3</v>
      </c>
      <c r="F272" s="449">
        <v>68.909840000000003</v>
      </c>
      <c r="G272" s="398">
        <v>37</v>
      </c>
      <c r="H272" s="458">
        <v>139</v>
      </c>
      <c r="I272" s="398">
        <v>1373</v>
      </c>
      <c r="J272" s="398">
        <v>1348</v>
      </c>
      <c r="K272" s="398">
        <v>256</v>
      </c>
      <c r="L272" s="392">
        <f t="shared" si="9"/>
        <v>69.317507418397625</v>
      </c>
    </row>
    <row r="273" spans="1:12" x14ac:dyDescent="0.25">
      <c r="A273" s="13">
        <v>10</v>
      </c>
      <c r="B273" s="80" t="str">
        <f t="shared" si="8"/>
        <v>2011Praha 10</v>
      </c>
      <c r="C273" s="13">
        <v>2011</v>
      </c>
      <c r="D273" s="14" t="s">
        <v>12</v>
      </c>
      <c r="E273" s="14" t="s">
        <v>3</v>
      </c>
      <c r="F273" s="449">
        <v>126.2135</v>
      </c>
      <c r="G273" s="398">
        <v>70</v>
      </c>
      <c r="H273" s="458">
        <v>300</v>
      </c>
      <c r="I273" s="398">
        <v>1301</v>
      </c>
      <c r="J273" s="398">
        <v>1304</v>
      </c>
      <c r="K273" s="398">
        <v>332</v>
      </c>
      <c r="L273" s="392">
        <f t="shared" si="9"/>
        <v>92.929447852760731</v>
      </c>
    </row>
    <row r="274" spans="1:12" x14ac:dyDescent="0.25">
      <c r="A274" s="13">
        <v>11</v>
      </c>
      <c r="B274" s="80" t="str">
        <f t="shared" si="8"/>
        <v>2011Beroun</v>
      </c>
      <c r="C274" s="13">
        <v>2011</v>
      </c>
      <c r="D274" s="14" t="s">
        <v>13</v>
      </c>
      <c r="E274" s="14" t="s">
        <v>14</v>
      </c>
      <c r="F274" s="449">
        <v>106.06270000000001</v>
      </c>
      <c r="G274" s="398">
        <v>69</v>
      </c>
      <c r="H274" s="458">
        <v>227</v>
      </c>
      <c r="I274" s="398">
        <v>1073</v>
      </c>
      <c r="J274" s="398">
        <v>1125</v>
      </c>
      <c r="K274" s="398">
        <v>171</v>
      </c>
      <c r="L274" s="392">
        <f t="shared" si="9"/>
        <v>55.48</v>
      </c>
    </row>
    <row r="275" spans="1:12" x14ac:dyDescent="0.25">
      <c r="A275" s="13">
        <v>12</v>
      </c>
      <c r="B275" s="80" t="str">
        <f t="shared" si="8"/>
        <v>2011Benešov</v>
      </c>
      <c r="C275" s="13">
        <v>2011</v>
      </c>
      <c r="D275" s="14" t="s">
        <v>15</v>
      </c>
      <c r="E275" s="14" t="s">
        <v>14</v>
      </c>
      <c r="F275" s="449">
        <v>78.91046</v>
      </c>
      <c r="G275" s="398">
        <v>55</v>
      </c>
      <c r="H275" s="458">
        <v>161</v>
      </c>
      <c r="I275" s="398">
        <v>848</v>
      </c>
      <c r="J275" s="398">
        <v>859</v>
      </c>
      <c r="K275" s="398">
        <v>205</v>
      </c>
      <c r="L275" s="392">
        <f t="shared" si="9"/>
        <v>87.10710128055878</v>
      </c>
    </row>
    <row r="276" spans="1:12" x14ac:dyDescent="0.25">
      <c r="A276" s="13">
        <v>13</v>
      </c>
      <c r="B276" s="80" t="str">
        <f t="shared" si="8"/>
        <v>2011Kladno</v>
      </c>
      <c r="C276" s="13">
        <v>2011</v>
      </c>
      <c r="D276" s="14" t="s">
        <v>16</v>
      </c>
      <c r="E276" s="14" t="s">
        <v>14</v>
      </c>
      <c r="F276" s="449">
        <v>87.093029999999999</v>
      </c>
      <c r="G276" s="398">
        <v>62</v>
      </c>
      <c r="H276" s="458">
        <v>179</v>
      </c>
      <c r="I276" s="398">
        <v>1930</v>
      </c>
      <c r="J276" s="398">
        <v>1877</v>
      </c>
      <c r="K276" s="398">
        <v>454</v>
      </c>
      <c r="L276" s="392">
        <f t="shared" si="9"/>
        <v>88.284496537027167</v>
      </c>
    </row>
    <row r="277" spans="1:12" x14ac:dyDescent="0.25">
      <c r="A277" s="13">
        <v>14</v>
      </c>
      <c r="B277" s="80" t="str">
        <f t="shared" si="8"/>
        <v>2011Kolín</v>
      </c>
      <c r="C277" s="13">
        <v>2011</v>
      </c>
      <c r="D277" s="14" t="s">
        <v>17</v>
      </c>
      <c r="E277" s="14" t="s">
        <v>14</v>
      </c>
      <c r="F277" s="449">
        <v>85.687820000000002</v>
      </c>
      <c r="G277" s="398">
        <v>60</v>
      </c>
      <c r="H277" s="458">
        <v>185</v>
      </c>
      <c r="I277" s="398">
        <v>1311</v>
      </c>
      <c r="J277" s="398">
        <v>1264</v>
      </c>
      <c r="K277" s="398">
        <v>296</v>
      </c>
      <c r="L277" s="392">
        <f t="shared" si="9"/>
        <v>85.474683544303801</v>
      </c>
    </row>
    <row r="278" spans="1:12" x14ac:dyDescent="0.25">
      <c r="A278" s="13">
        <v>15</v>
      </c>
      <c r="B278" s="80" t="str">
        <f t="shared" si="8"/>
        <v>2011Kutná Hora</v>
      </c>
      <c r="C278" s="13">
        <v>2011</v>
      </c>
      <c r="D278" s="14" t="s">
        <v>18</v>
      </c>
      <c r="E278" s="14" t="s">
        <v>14</v>
      </c>
      <c r="F278" s="449">
        <v>55.201059999999998</v>
      </c>
      <c r="G278" s="398">
        <v>33</v>
      </c>
      <c r="H278" s="458">
        <v>115</v>
      </c>
      <c r="I278" s="398">
        <v>800</v>
      </c>
      <c r="J278" s="398">
        <v>808</v>
      </c>
      <c r="K278" s="398">
        <v>85</v>
      </c>
      <c r="L278" s="392">
        <f t="shared" si="9"/>
        <v>38.397277227722768</v>
      </c>
    </row>
    <row r="279" spans="1:12" x14ac:dyDescent="0.25">
      <c r="A279" s="13">
        <v>16</v>
      </c>
      <c r="B279" s="80" t="str">
        <f t="shared" si="8"/>
        <v>2011Mělník</v>
      </c>
      <c r="C279" s="13">
        <v>2011</v>
      </c>
      <c r="D279" s="14" t="s">
        <v>19</v>
      </c>
      <c r="E279" s="14" t="s">
        <v>14</v>
      </c>
      <c r="F279" s="449">
        <v>94.287899999999993</v>
      </c>
      <c r="G279" s="398">
        <v>71</v>
      </c>
      <c r="H279" s="458">
        <v>182</v>
      </c>
      <c r="I279" s="398">
        <v>1339</v>
      </c>
      <c r="J279" s="398">
        <v>1317</v>
      </c>
      <c r="K279" s="398">
        <v>323</v>
      </c>
      <c r="L279" s="392">
        <f t="shared" si="9"/>
        <v>89.517843583902803</v>
      </c>
    </row>
    <row r="280" spans="1:12" x14ac:dyDescent="0.25">
      <c r="A280" s="13">
        <v>17</v>
      </c>
      <c r="B280" s="80" t="str">
        <f t="shared" si="8"/>
        <v>2011Mladá Boleslav</v>
      </c>
      <c r="C280" s="13">
        <v>2011</v>
      </c>
      <c r="D280" s="14" t="s">
        <v>20</v>
      </c>
      <c r="E280" s="14" t="s">
        <v>14</v>
      </c>
      <c r="F280" s="449">
        <v>62.63326</v>
      </c>
      <c r="G280" s="398">
        <v>38</v>
      </c>
      <c r="H280" s="458">
        <v>131</v>
      </c>
      <c r="I280" s="398">
        <v>1455</v>
      </c>
      <c r="J280" s="398">
        <v>1452</v>
      </c>
      <c r="K280" s="398">
        <v>237</v>
      </c>
      <c r="L280" s="392">
        <f t="shared" si="9"/>
        <v>59.576446280991739</v>
      </c>
    </row>
    <row r="281" spans="1:12" x14ac:dyDescent="0.25">
      <c r="A281" s="13">
        <v>18</v>
      </c>
      <c r="B281" s="80" t="str">
        <f t="shared" si="8"/>
        <v>2011Nymburk</v>
      </c>
      <c r="C281" s="13">
        <v>2011</v>
      </c>
      <c r="D281" s="14" t="s">
        <v>21</v>
      </c>
      <c r="E281" s="14" t="s">
        <v>14</v>
      </c>
      <c r="F281" s="449">
        <v>68.85857</v>
      </c>
      <c r="G281" s="398">
        <v>33</v>
      </c>
      <c r="H281" s="458">
        <v>159</v>
      </c>
      <c r="I281" s="398">
        <v>1121</v>
      </c>
      <c r="J281" s="398">
        <v>1180</v>
      </c>
      <c r="K281" s="398">
        <v>157</v>
      </c>
      <c r="L281" s="392">
        <f t="shared" si="9"/>
        <v>48.563559322033903</v>
      </c>
    </row>
    <row r="282" spans="1:12" x14ac:dyDescent="0.25">
      <c r="A282" s="13">
        <v>19</v>
      </c>
      <c r="B282" s="80" t="str">
        <f t="shared" si="8"/>
        <v>2011Praha-Východ</v>
      </c>
      <c r="C282" s="13">
        <v>2011</v>
      </c>
      <c r="D282" s="14" t="s">
        <v>134</v>
      </c>
      <c r="E282" s="14" t="s">
        <v>14</v>
      </c>
      <c r="F282" s="449">
        <v>84.022409999999994</v>
      </c>
      <c r="G282" s="398">
        <v>51</v>
      </c>
      <c r="H282" s="458">
        <v>191</v>
      </c>
      <c r="I282" s="398">
        <v>1642</v>
      </c>
      <c r="J282" s="398">
        <v>1567</v>
      </c>
      <c r="K282" s="398">
        <v>368</v>
      </c>
      <c r="L282" s="392">
        <f t="shared" si="9"/>
        <v>85.717932354818117</v>
      </c>
    </row>
    <row r="283" spans="1:12" x14ac:dyDescent="0.25">
      <c r="A283" s="13">
        <v>20</v>
      </c>
      <c r="B283" s="80" t="str">
        <f t="shared" si="8"/>
        <v>2011Praha-Západ</v>
      </c>
      <c r="C283" s="13">
        <v>2011</v>
      </c>
      <c r="D283" s="14" t="s">
        <v>135</v>
      </c>
      <c r="E283" s="14" t="s">
        <v>14</v>
      </c>
      <c r="F283" s="449">
        <v>86.341660000000005</v>
      </c>
      <c r="G283" s="398">
        <v>45</v>
      </c>
      <c r="H283" s="458">
        <v>207</v>
      </c>
      <c r="I283" s="398">
        <v>1398</v>
      </c>
      <c r="J283" s="398">
        <v>1436</v>
      </c>
      <c r="K283" s="398">
        <v>303</v>
      </c>
      <c r="L283" s="392">
        <f t="shared" si="9"/>
        <v>77.016016713091929</v>
      </c>
    </row>
    <row r="284" spans="1:12" x14ac:dyDescent="0.25">
      <c r="A284" s="13">
        <v>21</v>
      </c>
      <c r="B284" s="80" t="str">
        <f t="shared" si="8"/>
        <v>2011Příbram</v>
      </c>
      <c r="C284" s="13">
        <v>2011</v>
      </c>
      <c r="D284" s="14" t="s">
        <v>22</v>
      </c>
      <c r="E284" s="14" t="s">
        <v>14</v>
      </c>
      <c r="F284" s="449">
        <v>75.744770000000003</v>
      </c>
      <c r="G284" s="398">
        <v>47</v>
      </c>
      <c r="H284" s="458">
        <v>160</v>
      </c>
      <c r="I284" s="398">
        <v>1164</v>
      </c>
      <c r="J284" s="398">
        <v>1174</v>
      </c>
      <c r="K284" s="398">
        <v>185</v>
      </c>
      <c r="L284" s="392">
        <f t="shared" si="9"/>
        <v>57.517035775127773</v>
      </c>
    </row>
    <row r="285" spans="1:12" x14ac:dyDescent="0.25">
      <c r="A285" s="13">
        <v>22</v>
      </c>
      <c r="B285" s="80" t="str">
        <f t="shared" si="8"/>
        <v>2011Rakovník</v>
      </c>
      <c r="C285" s="13">
        <v>2011</v>
      </c>
      <c r="D285" s="14" t="s">
        <v>23</v>
      </c>
      <c r="E285" s="14" t="s">
        <v>14</v>
      </c>
      <c r="F285" s="449">
        <v>64.230350000000001</v>
      </c>
      <c r="G285" s="398">
        <v>44</v>
      </c>
      <c r="H285" s="458">
        <v>131</v>
      </c>
      <c r="I285" s="398">
        <v>629</v>
      </c>
      <c r="J285" s="398">
        <v>596</v>
      </c>
      <c r="K285" s="398">
        <v>135</v>
      </c>
      <c r="L285" s="392">
        <f t="shared" si="9"/>
        <v>82.676174496644293</v>
      </c>
    </row>
    <row r="286" spans="1:12" x14ac:dyDescent="0.25">
      <c r="A286" s="13">
        <v>23</v>
      </c>
      <c r="B286" s="80" t="str">
        <f t="shared" si="8"/>
        <v>2011České Budějovice</v>
      </c>
      <c r="C286" s="13">
        <v>2011</v>
      </c>
      <c r="D286" s="14" t="s">
        <v>24</v>
      </c>
      <c r="E286" s="14" t="s">
        <v>25</v>
      </c>
      <c r="F286" s="449">
        <v>55.159230000000001</v>
      </c>
      <c r="G286" s="398">
        <v>27</v>
      </c>
      <c r="H286" s="458">
        <v>126</v>
      </c>
      <c r="I286" s="398">
        <v>2109</v>
      </c>
      <c r="J286" s="398">
        <v>2049</v>
      </c>
      <c r="K286" s="398">
        <v>333</v>
      </c>
      <c r="L286" s="392">
        <f t="shared" si="9"/>
        <v>59.319180087847734</v>
      </c>
    </row>
    <row r="287" spans="1:12" x14ac:dyDescent="0.25">
      <c r="A287" s="13">
        <v>24</v>
      </c>
      <c r="B287" s="80" t="str">
        <f t="shared" si="8"/>
        <v>2011Český Krumlov</v>
      </c>
      <c r="C287" s="13">
        <v>2011</v>
      </c>
      <c r="D287" s="14" t="s">
        <v>26</v>
      </c>
      <c r="E287" s="14" t="s">
        <v>25</v>
      </c>
      <c r="F287" s="449">
        <v>73.233689999999996</v>
      </c>
      <c r="G287" s="398">
        <v>42</v>
      </c>
      <c r="H287" s="458">
        <v>149</v>
      </c>
      <c r="I287" s="398">
        <v>829</v>
      </c>
      <c r="J287" s="398">
        <v>813</v>
      </c>
      <c r="K287" s="398">
        <v>137</v>
      </c>
      <c r="L287" s="392">
        <f t="shared" si="9"/>
        <v>61.506765067650676</v>
      </c>
    </row>
    <row r="288" spans="1:12" x14ac:dyDescent="0.25">
      <c r="A288" s="13">
        <v>25</v>
      </c>
      <c r="B288" s="80" t="str">
        <f t="shared" si="8"/>
        <v>2011Jindřichův Hradec</v>
      </c>
      <c r="C288" s="13">
        <v>2011</v>
      </c>
      <c r="D288" s="14" t="s">
        <v>27</v>
      </c>
      <c r="E288" s="14" t="s">
        <v>25</v>
      </c>
      <c r="F288" s="449">
        <v>46.0625</v>
      </c>
      <c r="G288" s="398">
        <v>28</v>
      </c>
      <c r="H288" s="458">
        <v>109</v>
      </c>
      <c r="I288" s="398">
        <v>855</v>
      </c>
      <c r="J288" s="398">
        <v>865</v>
      </c>
      <c r="K288" s="398">
        <v>92</v>
      </c>
      <c r="L288" s="392">
        <f t="shared" si="9"/>
        <v>38.820809248554916</v>
      </c>
    </row>
    <row r="289" spans="1:12" x14ac:dyDescent="0.25">
      <c r="A289" s="13">
        <v>26</v>
      </c>
      <c r="B289" s="80" t="str">
        <f t="shared" si="8"/>
        <v>2011Pelhřimov</v>
      </c>
      <c r="C289" s="13">
        <v>2011</v>
      </c>
      <c r="D289" s="14" t="s">
        <v>28</v>
      </c>
      <c r="E289" s="14" t="s">
        <v>25</v>
      </c>
      <c r="F289" s="449">
        <v>50.236800000000002</v>
      </c>
      <c r="G289" s="398">
        <v>33</v>
      </c>
      <c r="H289" s="458">
        <v>105</v>
      </c>
      <c r="I289" s="398">
        <v>672</v>
      </c>
      <c r="J289" s="398">
        <v>644</v>
      </c>
      <c r="K289" s="398">
        <v>92</v>
      </c>
      <c r="L289" s="392">
        <f t="shared" si="9"/>
        <v>52.142857142857139</v>
      </c>
    </row>
    <row r="290" spans="1:12" x14ac:dyDescent="0.25">
      <c r="A290" s="13">
        <v>27</v>
      </c>
      <c r="B290" s="80" t="str">
        <f t="shared" si="8"/>
        <v>2011Písek</v>
      </c>
      <c r="C290" s="13">
        <v>2011</v>
      </c>
      <c r="D290" s="14" t="s">
        <v>29</v>
      </c>
      <c r="E290" s="14" t="s">
        <v>25</v>
      </c>
      <c r="F290" s="449">
        <v>57.526389999999999</v>
      </c>
      <c r="G290" s="398">
        <v>46</v>
      </c>
      <c r="H290" s="458">
        <v>109</v>
      </c>
      <c r="I290" s="398">
        <v>821</v>
      </c>
      <c r="J290" s="398">
        <v>824</v>
      </c>
      <c r="K290" s="398">
        <v>134</v>
      </c>
      <c r="L290" s="392">
        <f t="shared" si="9"/>
        <v>59.35679611650486</v>
      </c>
    </row>
    <row r="291" spans="1:12" x14ac:dyDescent="0.25">
      <c r="A291" s="13">
        <v>28</v>
      </c>
      <c r="B291" s="80" t="str">
        <f t="shared" si="8"/>
        <v>2011Prachatice</v>
      </c>
      <c r="C291" s="13">
        <v>2011</v>
      </c>
      <c r="D291" s="14" t="s">
        <v>30</v>
      </c>
      <c r="E291" s="14" t="s">
        <v>25</v>
      </c>
      <c r="F291" s="449">
        <v>59.668709999999997</v>
      </c>
      <c r="G291" s="398">
        <v>41</v>
      </c>
      <c r="H291" s="458">
        <v>128</v>
      </c>
      <c r="I291" s="398">
        <v>527</v>
      </c>
      <c r="J291" s="398">
        <v>509</v>
      </c>
      <c r="K291" s="398">
        <v>90</v>
      </c>
      <c r="L291" s="392">
        <f t="shared" si="9"/>
        <v>64.538310412573679</v>
      </c>
    </row>
    <row r="292" spans="1:12" x14ac:dyDescent="0.25">
      <c r="A292" s="13">
        <v>29</v>
      </c>
      <c r="B292" s="80" t="str">
        <f t="shared" si="8"/>
        <v>2011Strakonice</v>
      </c>
      <c r="C292" s="13">
        <v>2011</v>
      </c>
      <c r="D292" s="14" t="s">
        <v>31</v>
      </c>
      <c r="E292" s="14" t="s">
        <v>25</v>
      </c>
      <c r="F292" s="449">
        <v>51.460099999999997</v>
      </c>
      <c r="G292" s="398">
        <v>28</v>
      </c>
      <c r="H292" s="458">
        <v>116</v>
      </c>
      <c r="I292" s="398">
        <v>658</v>
      </c>
      <c r="J292" s="398">
        <v>633</v>
      </c>
      <c r="K292" s="398">
        <v>94</v>
      </c>
      <c r="L292" s="392">
        <f t="shared" si="9"/>
        <v>54.202211690363342</v>
      </c>
    </row>
    <row r="293" spans="1:12" x14ac:dyDescent="0.25">
      <c r="A293" s="13">
        <v>30</v>
      </c>
      <c r="B293" s="80" t="str">
        <f t="shared" si="8"/>
        <v>2011Tábor</v>
      </c>
      <c r="C293" s="13">
        <v>2011</v>
      </c>
      <c r="D293" s="14" t="s">
        <v>32</v>
      </c>
      <c r="E293" s="14" t="s">
        <v>25</v>
      </c>
      <c r="F293" s="449">
        <v>72.921689999999998</v>
      </c>
      <c r="G293" s="398">
        <v>42</v>
      </c>
      <c r="H293" s="458">
        <v>175</v>
      </c>
      <c r="I293" s="398">
        <v>847</v>
      </c>
      <c r="J293" s="398">
        <v>851</v>
      </c>
      <c r="K293" s="398">
        <v>161</v>
      </c>
      <c r="L293" s="392">
        <f t="shared" si="9"/>
        <v>69.054054054054063</v>
      </c>
    </row>
    <row r="294" spans="1:12" x14ac:dyDescent="0.25">
      <c r="A294" s="13">
        <v>31</v>
      </c>
      <c r="B294" s="80" t="str">
        <f t="shared" si="8"/>
        <v>2011Domažlice</v>
      </c>
      <c r="C294" s="13">
        <v>2011</v>
      </c>
      <c r="D294" s="14" t="s">
        <v>33</v>
      </c>
      <c r="E294" s="14" t="s">
        <v>34</v>
      </c>
      <c r="F294" s="449">
        <v>82.350149999999999</v>
      </c>
      <c r="G294" s="398">
        <v>57</v>
      </c>
      <c r="H294" s="458">
        <v>181</v>
      </c>
      <c r="I294" s="398">
        <v>672</v>
      </c>
      <c r="J294" s="398">
        <v>704</v>
      </c>
      <c r="K294" s="398">
        <v>126</v>
      </c>
      <c r="L294" s="392">
        <f t="shared" si="9"/>
        <v>65.326704545454547</v>
      </c>
    </row>
    <row r="295" spans="1:12" x14ac:dyDescent="0.25">
      <c r="A295" s="13">
        <v>32</v>
      </c>
      <c r="B295" s="80" t="str">
        <f t="shared" si="8"/>
        <v>2011Cheb</v>
      </c>
      <c r="C295" s="13">
        <v>2011</v>
      </c>
      <c r="D295" s="14" t="s">
        <v>35</v>
      </c>
      <c r="E295" s="14" t="s">
        <v>34</v>
      </c>
      <c r="F295" s="449">
        <v>104.71559999999999</v>
      </c>
      <c r="G295" s="398">
        <v>64</v>
      </c>
      <c r="H295" s="458">
        <v>247</v>
      </c>
      <c r="I295" s="398">
        <v>989</v>
      </c>
      <c r="J295" s="398">
        <v>934</v>
      </c>
      <c r="K295" s="398">
        <v>281</v>
      </c>
      <c r="L295" s="392">
        <f t="shared" si="9"/>
        <v>109.81263383297645</v>
      </c>
    </row>
    <row r="296" spans="1:12" x14ac:dyDescent="0.25">
      <c r="A296" s="13">
        <v>33</v>
      </c>
      <c r="B296" s="80" t="str">
        <f t="shared" si="8"/>
        <v>2011Karlovy Vary</v>
      </c>
      <c r="C296" s="13">
        <v>2011</v>
      </c>
      <c r="D296" s="14" t="s">
        <v>36</v>
      </c>
      <c r="E296" s="14" t="s">
        <v>34</v>
      </c>
      <c r="F296" s="449">
        <v>102.4781</v>
      </c>
      <c r="G296" s="398">
        <v>52</v>
      </c>
      <c r="H296" s="458">
        <v>267</v>
      </c>
      <c r="I296" s="398">
        <v>1685</v>
      </c>
      <c r="J296" s="398">
        <v>1621</v>
      </c>
      <c r="K296" s="398">
        <v>452</v>
      </c>
      <c r="L296" s="392">
        <f t="shared" si="9"/>
        <v>101.77668106107342</v>
      </c>
    </row>
    <row r="297" spans="1:12" x14ac:dyDescent="0.25">
      <c r="A297" s="13">
        <v>34</v>
      </c>
      <c r="B297" s="80" t="str">
        <f t="shared" si="8"/>
        <v>2011Klatovy</v>
      </c>
      <c r="C297" s="13">
        <v>2011</v>
      </c>
      <c r="D297" s="14" t="s">
        <v>37</v>
      </c>
      <c r="E297" s="14" t="s">
        <v>34</v>
      </c>
      <c r="F297" s="449">
        <v>108.0998</v>
      </c>
      <c r="G297" s="398">
        <v>60</v>
      </c>
      <c r="H297" s="458">
        <v>209</v>
      </c>
      <c r="I297" s="398">
        <v>890</v>
      </c>
      <c r="J297" s="398">
        <v>951</v>
      </c>
      <c r="K297" s="398">
        <v>190</v>
      </c>
      <c r="L297" s="392">
        <f t="shared" si="9"/>
        <v>72.923238696109365</v>
      </c>
    </row>
    <row r="298" spans="1:12" x14ac:dyDescent="0.25">
      <c r="A298" s="13">
        <v>35</v>
      </c>
      <c r="B298" s="80" t="str">
        <f t="shared" si="8"/>
        <v>2011Plzeň-jih</v>
      </c>
      <c r="C298" s="13">
        <v>2011</v>
      </c>
      <c r="D298" s="14" t="s">
        <v>38</v>
      </c>
      <c r="E298" s="14" t="s">
        <v>34</v>
      </c>
      <c r="F298" s="449">
        <v>99.452690000000004</v>
      </c>
      <c r="G298" s="398">
        <v>69</v>
      </c>
      <c r="H298" s="458">
        <v>214</v>
      </c>
      <c r="I298" s="398">
        <v>801</v>
      </c>
      <c r="J298" s="398">
        <v>917</v>
      </c>
      <c r="K298" s="398">
        <v>105</v>
      </c>
      <c r="L298" s="392">
        <f t="shared" si="9"/>
        <v>41.793893129770993</v>
      </c>
    </row>
    <row r="299" spans="1:12" x14ac:dyDescent="0.25">
      <c r="A299" s="13">
        <v>36</v>
      </c>
      <c r="B299" s="80" t="str">
        <f t="shared" si="8"/>
        <v>2011Plzeň-Město</v>
      </c>
      <c r="C299" s="13">
        <v>2011</v>
      </c>
      <c r="D299" s="14" t="s">
        <v>136</v>
      </c>
      <c r="E299" s="14" t="s">
        <v>34</v>
      </c>
      <c r="F299" s="449">
        <v>108.4306</v>
      </c>
      <c r="G299" s="398">
        <v>64</v>
      </c>
      <c r="H299" s="458">
        <v>246</v>
      </c>
      <c r="I299" s="398">
        <v>1726</v>
      </c>
      <c r="J299" s="398">
        <v>1701</v>
      </c>
      <c r="K299" s="398">
        <v>471</v>
      </c>
      <c r="L299" s="392">
        <f t="shared" si="9"/>
        <v>101.06701940035273</v>
      </c>
    </row>
    <row r="300" spans="1:12" x14ac:dyDescent="0.25">
      <c r="A300" s="13">
        <v>37</v>
      </c>
      <c r="B300" s="80" t="str">
        <f t="shared" si="8"/>
        <v>2011Plzeň-sever</v>
      </c>
      <c r="C300" s="13">
        <v>2011</v>
      </c>
      <c r="D300" s="14" t="s">
        <v>39</v>
      </c>
      <c r="E300" s="14" t="s">
        <v>34</v>
      </c>
      <c r="F300" s="449">
        <v>122.0112</v>
      </c>
      <c r="G300" s="398">
        <v>72</v>
      </c>
      <c r="H300" s="458">
        <v>258</v>
      </c>
      <c r="I300" s="398">
        <v>614</v>
      </c>
      <c r="J300" s="398">
        <v>617</v>
      </c>
      <c r="K300" s="398">
        <v>168</v>
      </c>
      <c r="L300" s="392">
        <f t="shared" si="9"/>
        <v>99.38411669367909</v>
      </c>
    </row>
    <row r="301" spans="1:12" x14ac:dyDescent="0.25">
      <c r="A301" s="13">
        <v>38</v>
      </c>
      <c r="B301" s="80" t="str">
        <f t="shared" si="8"/>
        <v>2011Rokycany</v>
      </c>
      <c r="C301" s="13">
        <v>2011</v>
      </c>
      <c r="D301" s="14" t="s">
        <v>40</v>
      </c>
      <c r="E301" s="14" t="s">
        <v>34</v>
      </c>
      <c r="F301" s="449">
        <v>86.804689999999994</v>
      </c>
      <c r="G301" s="398">
        <v>55.5</v>
      </c>
      <c r="H301" s="458">
        <v>189</v>
      </c>
      <c r="I301" s="398">
        <v>404</v>
      </c>
      <c r="J301" s="398">
        <v>421</v>
      </c>
      <c r="K301" s="398">
        <v>77</v>
      </c>
      <c r="L301" s="392">
        <f t="shared" si="9"/>
        <v>66.757719714964367</v>
      </c>
    </row>
    <row r="302" spans="1:12" x14ac:dyDescent="0.25">
      <c r="A302" s="13">
        <v>39</v>
      </c>
      <c r="B302" s="80" t="str">
        <f t="shared" si="8"/>
        <v>2011Sokolov</v>
      </c>
      <c r="C302" s="13">
        <v>2011</v>
      </c>
      <c r="D302" s="14" t="s">
        <v>41</v>
      </c>
      <c r="E302" s="14" t="s">
        <v>34</v>
      </c>
      <c r="F302" s="449">
        <v>108.45959999999999</v>
      </c>
      <c r="G302" s="398">
        <v>85</v>
      </c>
      <c r="H302" s="458">
        <v>202</v>
      </c>
      <c r="I302" s="398">
        <v>1411</v>
      </c>
      <c r="J302" s="398">
        <v>1337</v>
      </c>
      <c r="K302" s="398">
        <v>401</v>
      </c>
      <c r="L302" s="392">
        <f t="shared" si="9"/>
        <v>109.47270007479432</v>
      </c>
    </row>
    <row r="303" spans="1:12" x14ac:dyDescent="0.25">
      <c r="A303" s="13">
        <v>40</v>
      </c>
      <c r="B303" s="80" t="str">
        <f t="shared" si="8"/>
        <v>2011Tachov</v>
      </c>
      <c r="C303" s="13">
        <v>2011</v>
      </c>
      <c r="D303" s="14" t="s">
        <v>42</v>
      </c>
      <c r="E303" s="14" t="s">
        <v>34</v>
      </c>
      <c r="F303" s="449">
        <v>132.37280000000001</v>
      </c>
      <c r="G303" s="398">
        <v>71</v>
      </c>
      <c r="H303" s="458">
        <v>311</v>
      </c>
      <c r="I303" s="398">
        <v>574</v>
      </c>
      <c r="J303" s="398">
        <v>593</v>
      </c>
      <c r="K303" s="398">
        <v>165</v>
      </c>
      <c r="L303" s="392">
        <f t="shared" si="9"/>
        <v>101.55986509274874</v>
      </c>
    </row>
    <row r="304" spans="1:12" x14ac:dyDescent="0.25">
      <c r="A304" s="13">
        <v>41</v>
      </c>
      <c r="B304" s="80" t="str">
        <f t="shared" si="8"/>
        <v>2011Česká Lípa</v>
      </c>
      <c r="C304" s="13">
        <v>2011</v>
      </c>
      <c r="D304" s="14" t="s">
        <v>43</v>
      </c>
      <c r="E304" s="14" t="s">
        <v>44</v>
      </c>
      <c r="F304" s="449">
        <v>120.56780000000001</v>
      </c>
      <c r="G304" s="398">
        <v>106</v>
      </c>
      <c r="H304" s="458">
        <v>228</v>
      </c>
      <c r="I304" s="398">
        <v>1270</v>
      </c>
      <c r="J304" s="398">
        <v>1337</v>
      </c>
      <c r="K304" s="398">
        <v>388</v>
      </c>
      <c r="L304" s="392">
        <f t="shared" si="9"/>
        <v>105.92370979805536</v>
      </c>
    </row>
    <row r="305" spans="1:12" x14ac:dyDescent="0.25">
      <c r="A305" s="13">
        <v>42</v>
      </c>
      <c r="B305" s="80" t="str">
        <f t="shared" si="8"/>
        <v>2011Děčín</v>
      </c>
      <c r="C305" s="13">
        <v>2011</v>
      </c>
      <c r="D305" s="14" t="s">
        <v>45</v>
      </c>
      <c r="E305" s="14" t="s">
        <v>44</v>
      </c>
      <c r="F305" s="449">
        <v>148.11349999999999</v>
      </c>
      <c r="G305" s="398">
        <v>104</v>
      </c>
      <c r="H305" s="458">
        <v>308</v>
      </c>
      <c r="I305" s="398">
        <v>1570</v>
      </c>
      <c r="J305" s="398">
        <v>1491</v>
      </c>
      <c r="K305" s="398">
        <v>727</v>
      </c>
      <c r="L305" s="392">
        <f t="shared" si="9"/>
        <v>177.97116029510397</v>
      </c>
    </row>
    <row r="306" spans="1:12" x14ac:dyDescent="0.25">
      <c r="A306" s="13">
        <v>43</v>
      </c>
      <c r="B306" s="80" t="str">
        <f t="shared" si="8"/>
        <v>2011Chomutov</v>
      </c>
      <c r="C306" s="13">
        <v>2011</v>
      </c>
      <c r="D306" s="14" t="s">
        <v>46</v>
      </c>
      <c r="E306" s="14" t="s">
        <v>44</v>
      </c>
      <c r="F306" s="449">
        <v>494.41520000000003</v>
      </c>
      <c r="G306" s="398">
        <v>430</v>
      </c>
      <c r="H306" s="458">
        <v>955</v>
      </c>
      <c r="I306" s="398">
        <v>1174</v>
      </c>
      <c r="J306" s="398">
        <v>1791</v>
      </c>
      <c r="K306" s="398">
        <v>1134</v>
      </c>
      <c r="L306" s="392">
        <f t="shared" si="9"/>
        <v>231.10552763819095</v>
      </c>
    </row>
    <row r="307" spans="1:12" x14ac:dyDescent="0.25">
      <c r="A307" s="13">
        <v>44</v>
      </c>
      <c r="B307" s="80" t="str">
        <f t="shared" si="8"/>
        <v>2011Jablonec nad Nisou</v>
      </c>
      <c r="C307" s="13">
        <v>2011</v>
      </c>
      <c r="D307" s="14" t="s">
        <v>47</v>
      </c>
      <c r="E307" s="14" t="s">
        <v>44</v>
      </c>
      <c r="F307" s="449">
        <v>93.460790000000003</v>
      </c>
      <c r="G307" s="398">
        <v>47</v>
      </c>
      <c r="H307" s="458">
        <v>212</v>
      </c>
      <c r="I307" s="398">
        <v>930</v>
      </c>
      <c r="J307" s="398">
        <v>900</v>
      </c>
      <c r="K307" s="398">
        <v>230</v>
      </c>
      <c r="L307" s="392">
        <f t="shared" si="9"/>
        <v>93.277777777777771</v>
      </c>
    </row>
    <row r="308" spans="1:12" x14ac:dyDescent="0.25">
      <c r="A308" s="13">
        <v>45</v>
      </c>
      <c r="B308" s="80" t="str">
        <f t="shared" si="8"/>
        <v>2011Liberec</v>
      </c>
      <c r="C308" s="13">
        <v>2011</v>
      </c>
      <c r="D308" s="14" t="s">
        <v>48</v>
      </c>
      <c r="E308" s="14" t="s">
        <v>44</v>
      </c>
      <c r="F308" s="449">
        <v>243.25559999999999</v>
      </c>
      <c r="G308" s="398">
        <v>202</v>
      </c>
      <c r="H308" s="458">
        <v>480</v>
      </c>
      <c r="I308" s="398">
        <v>1701</v>
      </c>
      <c r="J308" s="398">
        <v>1592</v>
      </c>
      <c r="K308" s="398">
        <v>1130</v>
      </c>
      <c r="L308" s="392">
        <f t="shared" si="9"/>
        <v>259.07663316582915</v>
      </c>
    </row>
    <row r="309" spans="1:12" x14ac:dyDescent="0.25">
      <c r="A309" s="13">
        <v>46</v>
      </c>
      <c r="B309" s="80" t="str">
        <f t="shared" si="8"/>
        <v>2011Litoměřice</v>
      </c>
      <c r="C309" s="13">
        <v>2011</v>
      </c>
      <c r="D309" s="14" t="s">
        <v>49</v>
      </c>
      <c r="E309" s="14" t="s">
        <v>44</v>
      </c>
      <c r="F309" s="449">
        <v>92.132069999999999</v>
      </c>
      <c r="G309" s="398">
        <v>54</v>
      </c>
      <c r="H309" s="458">
        <v>189</v>
      </c>
      <c r="I309" s="398">
        <v>1434</v>
      </c>
      <c r="J309" s="398">
        <v>1357</v>
      </c>
      <c r="K309" s="398">
        <v>382</v>
      </c>
      <c r="L309" s="392">
        <f t="shared" si="9"/>
        <v>102.74871039056742</v>
      </c>
    </row>
    <row r="310" spans="1:12" x14ac:dyDescent="0.25">
      <c r="A310" s="13">
        <v>47</v>
      </c>
      <c r="B310" s="80" t="str">
        <f t="shared" si="8"/>
        <v>2011Louny</v>
      </c>
      <c r="C310" s="13">
        <v>2011</v>
      </c>
      <c r="D310" s="14" t="s">
        <v>50</v>
      </c>
      <c r="E310" s="14" t="s">
        <v>44</v>
      </c>
      <c r="F310" s="449">
        <v>180.07040000000001</v>
      </c>
      <c r="G310" s="398">
        <v>155</v>
      </c>
      <c r="H310" s="458">
        <v>295</v>
      </c>
      <c r="I310" s="398">
        <v>977</v>
      </c>
      <c r="J310" s="398">
        <v>945</v>
      </c>
      <c r="K310" s="398">
        <v>467</v>
      </c>
      <c r="L310" s="392">
        <f t="shared" si="9"/>
        <v>180.37566137566137</v>
      </c>
    </row>
    <row r="311" spans="1:12" x14ac:dyDescent="0.25">
      <c r="A311" s="13">
        <v>48</v>
      </c>
      <c r="B311" s="80" t="str">
        <f t="shared" si="8"/>
        <v>2011Most</v>
      </c>
      <c r="C311" s="13">
        <v>2011</v>
      </c>
      <c r="D311" s="14" t="s">
        <v>51</v>
      </c>
      <c r="E311" s="14" t="s">
        <v>44</v>
      </c>
      <c r="F311" s="449">
        <v>158.37180000000001</v>
      </c>
      <c r="G311" s="398">
        <v>107</v>
      </c>
      <c r="H311" s="458">
        <v>309</v>
      </c>
      <c r="I311" s="398">
        <v>1749</v>
      </c>
      <c r="J311" s="398">
        <v>1743</v>
      </c>
      <c r="K311" s="398">
        <v>610</v>
      </c>
      <c r="L311" s="392">
        <f t="shared" si="9"/>
        <v>127.73952954675846</v>
      </c>
    </row>
    <row r="312" spans="1:12" x14ac:dyDescent="0.25">
      <c r="A312" s="13">
        <v>49</v>
      </c>
      <c r="B312" s="80" t="str">
        <f t="shared" si="8"/>
        <v>2011Teplice</v>
      </c>
      <c r="C312" s="13">
        <v>2011</v>
      </c>
      <c r="D312" s="14" t="s">
        <v>52</v>
      </c>
      <c r="E312" s="14" t="s">
        <v>44</v>
      </c>
      <c r="F312" s="449">
        <v>133.13460000000001</v>
      </c>
      <c r="G312" s="398">
        <v>79</v>
      </c>
      <c r="H312" s="458">
        <v>271</v>
      </c>
      <c r="I312" s="398">
        <v>2003</v>
      </c>
      <c r="J312" s="398">
        <v>1906</v>
      </c>
      <c r="K312" s="398">
        <v>754</v>
      </c>
      <c r="L312" s="392">
        <f t="shared" si="9"/>
        <v>144.39139559286465</v>
      </c>
    </row>
    <row r="313" spans="1:12" x14ac:dyDescent="0.25">
      <c r="A313" s="13">
        <v>50</v>
      </c>
      <c r="B313" s="80" t="str">
        <f t="shared" si="8"/>
        <v>2011Ústí nad Labem</v>
      </c>
      <c r="C313" s="13">
        <v>2011</v>
      </c>
      <c r="D313" s="14" t="s">
        <v>53</v>
      </c>
      <c r="E313" s="14" t="s">
        <v>44</v>
      </c>
      <c r="F313" s="449">
        <v>200.28620000000001</v>
      </c>
      <c r="G313" s="398">
        <v>107</v>
      </c>
      <c r="H313" s="458">
        <v>472</v>
      </c>
      <c r="I313" s="398">
        <v>1947</v>
      </c>
      <c r="J313" s="398">
        <v>1958</v>
      </c>
      <c r="K313" s="398">
        <v>1001</v>
      </c>
      <c r="L313" s="392">
        <f t="shared" si="9"/>
        <v>186.60112359550564</v>
      </c>
    </row>
    <row r="314" spans="1:12" x14ac:dyDescent="0.25">
      <c r="A314" s="13">
        <v>51</v>
      </c>
      <c r="B314" s="80" t="str">
        <f t="shared" si="8"/>
        <v>2011Havlíčkův Brod</v>
      </c>
      <c r="C314" s="13">
        <v>2011</v>
      </c>
      <c r="D314" s="14" t="s">
        <v>54</v>
      </c>
      <c r="E314" s="14" t="s">
        <v>55</v>
      </c>
      <c r="F314" s="449">
        <v>98.311779999999999</v>
      </c>
      <c r="G314" s="398">
        <v>46.5</v>
      </c>
      <c r="H314" s="458">
        <v>238</v>
      </c>
      <c r="I314" s="398">
        <v>822</v>
      </c>
      <c r="J314" s="398">
        <v>802</v>
      </c>
      <c r="K314" s="398">
        <v>164</v>
      </c>
      <c r="L314" s="392">
        <f t="shared" si="9"/>
        <v>74.638403990024941</v>
      </c>
    </row>
    <row r="315" spans="1:12" x14ac:dyDescent="0.25">
      <c r="A315" s="13">
        <v>52</v>
      </c>
      <c r="B315" s="80" t="str">
        <f t="shared" si="8"/>
        <v>2011Hradec Králové</v>
      </c>
      <c r="C315" s="13">
        <v>2011</v>
      </c>
      <c r="D315" s="14" t="s">
        <v>56</v>
      </c>
      <c r="E315" s="14" t="s">
        <v>55</v>
      </c>
      <c r="F315" s="449">
        <v>102.613</v>
      </c>
      <c r="G315" s="398">
        <v>65</v>
      </c>
      <c r="H315" s="458">
        <v>205</v>
      </c>
      <c r="I315" s="398">
        <v>1290</v>
      </c>
      <c r="J315" s="398">
        <v>1211</v>
      </c>
      <c r="K315" s="398">
        <v>372</v>
      </c>
      <c r="L315" s="392">
        <f t="shared" si="9"/>
        <v>112.12221304706853</v>
      </c>
    </row>
    <row r="316" spans="1:12" x14ac:dyDescent="0.25">
      <c r="A316" s="13">
        <v>53</v>
      </c>
      <c r="B316" s="80" t="str">
        <f t="shared" si="8"/>
        <v>2011Chrudim</v>
      </c>
      <c r="C316" s="13">
        <v>2011</v>
      </c>
      <c r="D316" s="14" t="s">
        <v>57</v>
      </c>
      <c r="E316" s="14" t="s">
        <v>55</v>
      </c>
      <c r="F316" s="449">
        <v>151.0779</v>
      </c>
      <c r="G316" s="398">
        <v>97</v>
      </c>
      <c r="H316" s="458">
        <v>344</v>
      </c>
      <c r="I316" s="398">
        <v>839</v>
      </c>
      <c r="J316" s="398">
        <v>843</v>
      </c>
      <c r="K316" s="398">
        <v>313</v>
      </c>
      <c r="L316" s="392">
        <f t="shared" si="9"/>
        <v>135.52194543297747</v>
      </c>
    </row>
    <row r="317" spans="1:12" x14ac:dyDescent="0.25">
      <c r="A317" s="13">
        <v>54</v>
      </c>
      <c r="B317" s="80" t="str">
        <f t="shared" si="8"/>
        <v>2011Jičín</v>
      </c>
      <c r="C317" s="13">
        <v>2011</v>
      </c>
      <c r="D317" s="14" t="s">
        <v>58</v>
      </c>
      <c r="E317" s="14" t="s">
        <v>55</v>
      </c>
      <c r="F317" s="449">
        <v>110.3682</v>
      </c>
      <c r="G317" s="398">
        <v>77</v>
      </c>
      <c r="H317" s="458">
        <v>232</v>
      </c>
      <c r="I317" s="398">
        <v>710</v>
      </c>
      <c r="J317" s="398">
        <v>642</v>
      </c>
      <c r="K317" s="398">
        <v>259</v>
      </c>
      <c r="L317" s="392">
        <f t="shared" si="9"/>
        <v>147.25077881619939</v>
      </c>
    </row>
    <row r="318" spans="1:12" x14ac:dyDescent="0.25">
      <c r="A318" s="13">
        <v>55</v>
      </c>
      <c r="B318" s="80" t="str">
        <f t="shared" si="8"/>
        <v>2011Náchod</v>
      </c>
      <c r="C318" s="13">
        <v>2011</v>
      </c>
      <c r="D318" s="14" t="s">
        <v>59</v>
      </c>
      <c r="E318" s="14" t="s">
        <v>55</v>
      </c>
      <c r="F318" s="449">
        <v>73.889989999999997</v>
      </c>
      <c r="G318" s="398">
        <v>42</v>
      </c>
      <c r="H318" s="458">
        <v>168</v>
      </c>
      <c r="I318" s="398">
        <v>1255</v>
      </c>
      <c r="J318" s="398">
        <v>1290</v>
      </c>
      <c r="K318" s="398">
        <v>185</v>
      </c>
      <c r="L318" s="392">
        <f t="shared" si="9"/>
        <v>52.344961240310077</v>
      </c>
    </row>
    <row r="319" spans="1:12" x14ac:dyDescent="0.25">
      <c r="A319" s="13">
        <v>56</v>
      </c>
      <c r="B319" s="80" t="str">
        <f t="shared" si="8"/>
        <v>2011Pardubice</v>
      </c>
      <c r="C319" s="13">
        <v>2011</v>
      </c>
      <c r="D319" s="14" t="s">
        <v>60</v>
      </c>
      <c r="E319" s="14" t="s">
        <v>55</v>
      </c>
      <c r="F319" s="449">
        <v>101.12869999999999</v>
      </c>
      <c r="G319" s="398">
        <v>71</v>
      </c>
      <c r="H319" s="458">
        <v>211</v>
      </c>
      <c r="I319" s="398">
        <v>1703</v>
      </c>
      <c r="J319" s="398">
        <v>1508</v>
      </c>
      <c r="K319" s="398">
        <v>548</v>
      </c>
      <c r="L319" s="392">
        <f t="shared" si="9"/>
        <v>132.63925729442971</v>
      </c>
    </row>
    <row r="320" spans="1:12" x14ac:dyDescent="0.25">
      <c r="A320" s="13">
        <v>57</v>
      </c>
      <c r="B320" s="80" t="str">
        <f t="shared" si="8"/>
        <v>2011Rychnov nad Kněžnou</v>
      </c>
      <c r="C320" s="13">
        <v>2011</v>
      </c>
      <c r="D320" s="14" t="s">
        <v>61</v>
      </c>
      <c r="E320" s="14" t="s">
        <v>55</v>
      </c>
      <c r="F320" s="449">
        <v>110.83629999999999</v>
      </c>
      <c r="G320" s="398">
        <v>92</v>
      </c>
      <c r="H320" s="458">
        <v>207</v>
      </c>
      <c r="I320" s="398">
        <v>711</v>
      </c>
      <c r="J320" s="398">
        <v>722</v>
      </c>
      <c r="K320" s="398">
        <v>179</v>
      </c>
      <c r="L320" s="392">
        <f t="shared" si="9"/>
        <v>90.491689750692515</v>
      </c>
    </row>
    <row r="321" spans="1:12" x14ac:dyDescent="0.25">
      <c r="A321" s="13">
        <v>58</v>
      </c>
      <c r="B321" s="80" t="str">
        <f t="shared" si="8"/>
        <v>2011Semily</v>
      </c>
      <c r="C321" s="13">
        <v>2011</v>
      </c>
      <c r="D321" s="14" t="s">
        <v>62</v>
      </c>
      <c r="E321" s="14" t="s">
        <v>55</v>
      </c>
      <c r="F321" s="449">
        <v>110.39790000000001</v>
      </c>
      <c r="G321" s="398">
        <v>78</v>
      </c>
      <c r="H321" s="458">
        <v>198</v>
      </c>
      <c r="I321" s="398">
        <v>539</v>
      </c>
      <c r="J321" s="398">
        <v>551</v>
      </c>
      <c r="K321" s="398">
        <v>134</v>
      </c>
      <c r="L321" s="392">
        <f t="shared" si="9"/>
        <v>88.765880217785835</v>
      </c>
    </row>
    <row r="322" spans="1:12" x14ac:dyDescent="0.25">
      <c r="A322" s="13">
        <v>59</v>
      </c>
      <c r="B322" s="80" t="str">
        <f t="shared" si="8"/>
        <v>2011Svitavy</v>
      </c>
      <c r="C322" s="13">
        <v>2011</v>
      </c>
      <c r="D322" s="14" t="s">
        <v>63</v>
      </c>
      <c r="E322" s="14" t="s">
        <v>55</v>
      </c>
      <c r="F322" s="449">
        <v>92.725859999999997</v>
      </c>
      <c r="G322" s="398">
        <v>63</v>
      </c>
      <c r="H322" s="458">
        <v>209</v>
      </c>
      <c r="I322" s="398">
        <v>936</v>
      </c>
      <c r="J322" s="398">
        <v>1007</v>
      </c>
      <c r="K322" s="398">
        <v>194</v>
      </c>
      <c r="L322" s="392">
        <f t="shared" si="9"/>
        <v>70.317775571002983</v>
      </c>
    </row>
    <row r="323" spans="1:12" x14ac:dyDescent="0.25">
      <c r="A323" s="13">
        <v>60</v>
      </c>
      <c r="B323" s="80" t="str">
        <f t="shared" si="8"/>
        <v>2011Trutnov</v>
      </c>
      <c r="C323" s="13">
        <v>2011</v>
      </c>
      <c r="D323" s="14" t="s">
        <v>64</v>
      </c>
      <c r="E323" s="14" t="s">
        <v>55</v>
      </c>
      <c r="F323" s="449">
        <v>91.565910000000002</v>
      </c>
      <c r="G323" s="398">
        <v>55</v>
      </c>
      <c r="H323" s="458">
        <v>191</v>
      </c>
      <c r="I323" s="398">
        <v>1358</v>
      </c>
      <c r="J323" s="398">
        <v>1397</v>
      </c>
      <c r="K323" s="398">
        <v>303</v>
      </c>
      <c r="L323" s="392">
        <f t="shared" si="9"/>
        <v>79.166070150322113</v>
      </c>
    </row>
    <row r="324" spans="1:12" x14ac:dyDescent="0.25">
      <c r="A324" s="13">
        <v>61</v>
      </c>
      <c r="B324" s="80" t="str">
        <f t="shared" si="8"/>
        <v>2011Ústí nad Orlicí</v>
      </c>
      <c r="C324" s="13">
        <v>2011</v>
      </c>
      <c r="D324" s="14" t="s">
        <v>65</v>
      </c>
      <c r="E324" s="14" t="s">
        <v>55</v>
      </c>
      <c r="F324" s="449">
        <v>69.179490000000001</v>
      </c>
      <c r="G324" s="398">
        <v>31</v>
      </c>
      <c r="H324" s="458">
        <v>171</v>
      </c>
      <c r="I324" s="398">
        <v>1196</v>
      </c>
      <c r="J324" s="398">
        <v>1212</v>
      </c>
      <c r="K324" s="398">
        <v>194</v>
      </c>
      <c r="L324" s="392">
        <f t="shared" si="9"/>
        <v>58.42409240924092</v>
      </c>
    </row>
    <row r="325" spans="1:12" x14ac:dyDescent="0.25">
      <c r="A325" s="13">
        <v>62</v>
      </c>
      <c r="B325" s="80" t="str">
        <f t="shared" si="8"/>
        <v>2011Blansko</v>
      </c>
      <c r="C325" s="13">
        <v>2011</v>
      </c>
      <c r="D325" s="14" t="s">
        <v>66</v>
      </c>
      <c r="E325" s="14" t="s">
        <v>67</v>
      </c>
      <c r="F325" s="449">
        <v>74.903360000000006</v>
      </c>
      <c r="G325" s="398">
        <v>43</v>
      </c>
      <c r="H325" s="458">
        <v>148</v>
      </c>
      <c r="I325" s="398">
        <v>904</v>
      </c>
      <c r="J325" s="398">
        <v>803</v>
      </c>
      <c r="K325" s="398">
        <v>226</v>
      </c>
      <c r="L325" s="392">
        <f t="shared" si="9"/>
        <v>102.72727272727273</v>
      </c>
    </row>
    <row r="326" spans="1:12" x14ac:dyDescent="0.25">
      <c r="A326" s="13">
        <v>63</v>
      </c>
      <c r="B326" s="80" t="str">
        <f t="shared" si="8"/>
        <v>2011Brno-město</v>
      </c>
      <c r="C326" s="13">
        <v>2011</v>
      </c>
      <c r="D326" s="14" t="s">
        <v>68</v>
      </c>
      <c r="E326" s="14" t="s">
        <v>67</v>
      </c>
      <c r="F326" s="449">
        <v>240.43039999999999</v>
      </c>
      <c r="G326" s="398">
        <v>185</v>
      </c>
      <c r="H326" s="458">
        <v>475</v>
      </c>
      <c r="I326" s="398">
        <v>2373</v>
      </c>
      <c r="J326" s="398">
        <v>2410</v>
      </c>
      <c r="K326" s="398">
        <v>1394</v>
      </c>
      <c r="L326" s="392">
        <f t="shared" si="9"/>
        <v>211.12448132780085</v>
      </c>
    </row>
    <row r="327" spans="1:12" x14ac:dyDescent="0.25">
      <c r="A327" s="13">
        <v>64</v>
      </c>
      <c r="B327" s="80" t="str">
        <f t="shared" ref="B327:B390" si="10">CONCATENATE(C327,D327)</f>
        <v>2011Brno-venkov</v>
      </c>
      <c r="C327" s="13">
        <v>2011</v>
      </c>
      <c r="D327" s="14" t="s">
        <v>69</v>
      </c>
      <c r="E327" s="14" t="s">
        <v>67</v>
      </c>
      <c r="F327" s="449">
        <v>103.825</v>
      </c>
      <c r="G327" s="398">
        <v>70</v>
      </c>
      <c r="H327" s="458">
        <v>193</v>
      </c>
      <c r="I327" s="398">
        <v>1260</v>
      </c>
      <c r="J327" s="398">
        <v>1247</v>
      </c>
      <c r="K327" s="398">
        <v>343</v>
      </c>
      <c r="L327" s="392">
        <f t="shared" ref="L327:L390" si="11">K327/J327*365</f>
        <v>100.39695268644748</v>
      </c>
    </row>
    <row r="328" spans="1:12" x14ac:dyDescent="0.25">
      <c r="A328" s="13">
        <v>65</v>
      </c>
      <c r="B328" s="80" t="str">
        <f t="shared" si="10"/>
        <v>2011Břeclav</v>
      </c>
      <c r="C328" s="13">
        <v>2011</v>
      </c>
      <c r="D328" s="14" t="s">
        <v>70</v>
      </c>
      <c r="E328" s="14" t="s">
        <v>67</v>
      </c>
      <c r="F328" s="449">
        <v>182.6489</v>
      </c>
      <c r="G328" s="398">
        <v>118.5</v>
      </c>
      <c r="H328" s="458">
        <v>427</v>
      </c>
      <c r="I328" s="398">
        <v>1067</v>
      </c>
      <c r="J328" s="398">
        <v>1120</v>
      </c>
      <c r="K328" s="398">
        <v>418</v>
      </c>
      <c r="L328" s="392">
        <f t="shared" si="11"/>
        <v>136.22321428571428</v>
      </c>
    </row>
    <row r="329" spans="1:12" x14ac:dyDescent="0.25">
      <c r="A329" s="13">
        <v>66</v>
      </c>
      <c r="B329" s="80" t="str">
        <f t="shared" si="10"/>
        <v>2011Hodonín</v>
      </c>
      <c r="C329" s="13">
        <v>2011</v>
      </c>
      <c r="D329" s="14" t="s">
        <v>71</v>
      </c>
      <c r="E329" s="14" t="s">
        <v>67</v>
      </c>
      <c r="F329" s="449">
        <v>251.078</v>
      </c>
      <c r="G329" s="398">
        <v>178</v>
      </c>
      <c r="H329" s="458">
        <v>514</v>
      </c>
      <c r="I329" s="398">
        <v>1051</v>
      </c>
      <c r="J329" s="398">
        <v>1107</v>
      </c>
      <c r="K329" s="398">
        <v>604</v>
      </c>
      <c r="L329" s="392">
        <f t="shared" si="11"/>
        <v>199.15085817524843</v>
      </c>
    </row>
    <row r="330" spans="1:12" x14ac:dyDescent="0.25">
      <c r="A330" s="13">
        <v>67</v>
      </c>
      <c r="B330" s="80" t="str">
        <f t="shared" si="10"/>
        <v>2011Jihlava</v>
      </c>
      <c r="C330" s="13">
        <v>2011</v>
      </c>
      <c r="D330" s="14" t="s">
        <v>72</v>
      </c>
      <c r="E330" s="14" t="s">
        <v>67</v>
      </c>
      <c r="F330" s="449">
        <v>114.9358</v>
      </c>
      <c r="G330" s="398">
        <v>70</v>
      </c>
      <c r="H330" s="458">
        <v>229</v>
      </c>
      <c r="I330" s="398">
        <v>758</v>
      </c>
      <c r="J330" s="398">
        <v>789</v>
      </c>
      <c r="K330" s="398">
        <v>219</v>
      </c>
      <c r="L330" s="392">
        <f t="shared" si="11"/>
        <v>101.31178707224333</v>
      </c>
    </row>
    <row r="331" spans="1:12" x14ac:dyDescent="0.25">
      <c r="A331" s="13">
        <v>68</v>
      </c>
      <c r="B331" s="80" t="str">
        <f t="shared" si="10"/>
        <v>2011Kroměříž</v>
      </c>
      <c r="C331" s="13">
        <v>2011</v>
      </c>
      <c r="D331" s="14" t="s">
        <v>73</v>
      </c>
      <c r="E331" s="14" t="s">
        <v>67</v>
      </c>
      <c r="F331" s="449">
        <v>113.9131</v>
      </c>
      <c r="G331" s="398">
        <v>77</v>
      </c>
      <c r="H331" s="458">
        <v>240</v>
      </c>
      <c r="I331" s="398">
        <v>1189</v>
      </c>
      <c r="J331" s="398">
        <v>1249</v>
      </c>
      <c r="K331" s="398">
        <v>304</v>
      </c>
      <c r="L331" s="392">
        <f t="shared" si="11"/>
        <v>88.8390712570056</v>
      </c>
    </row>
    <row r="332" spans="1:12" x14ac:dyDescent="0.25">
      <c r="A332" s="13">
        <v>69</v>
      </c>
      <c r="B332" s="80" t="str">
        <f t="shared" si="10"/>
        <v>2011Prostějov</v>
      </c>
      <c r="C332" s="13">
        <v>2011</v>
      </c>
      <c r="D332" s="14" t="s">
        <v>74</v>
      </c>
      <c r="E332" s="14" t="s">
        <v>67</v>
      </c>
      <c r="F332" s="449">
        <v>134.09899999999999</v>
      </c>
      <c r="G332" s="398">
        <v>89</v>
      </c>
      <c r="H332" s="458">
        <v>281</v>
      </c>
      <c r="I332" s="398">
        <v>1027</v>
      </c>
      <c r="J332" s="398">
        <v>1025</v>
      </c>
      <c r="K332" s="398">
        <v>340</v>
      </c>
      <c r="L332" s="392">
        <f t="shared" si="11"/>
        <v>121.07317073170732</v>
      </c>
    </row>
    <row r="333" spans="1:12" x14ac:dyDescent="0.25">
      <c r="A333" s="13">
        <v>70</v>
      </c>
      <c r="B333" s="80" t="str">
        <f t="shared" si="10"/>
        <v>2011Třebíč</v>
      </c>
      <c r="C333" s="13">
        <v>2011</v>
      </c>
      <c r="D333" s="14" t="s">
        <v>75</v>
      </c>
      <c r="E333" s="14" t="s">
        <v>67</v>
      </c>
      <c r="F333" s="449">
        <v>113.53879999999999</v>
      </c>
      <c r="G333" s="398">
        <v>89</v>
      </c>
      <c r="H333" s="458">
        <v>222</v>
      </c>
      <c r="I333" s="398">
        <v>807</v>
      </c>
      <c r="J333" s="398">
        <v>872</v>
      </c>
      <c r="K333" s="398">
        <v>247</v>
      </c>
      <c r="L333" s="392">
        <f t="shared" si="11"/>
        <v>103.38876146788991</v>
      </c>
    </row>
    <row r="334" spans="1:12" x14ac:dyDescent="0.25">
      <c r="A334" s="13">
        <v>71</v>
      </c>
      <c r="B334" s="80" t="str">
        <f t="shared" si="10"/>
        <v>2011Uherské Hradiště</v>
      </c>
      <c r="C334" s="13">
        <v>2011</v>
      </c>
      <c r="D334" s="14" t="s">
        <v>76</v>
      </c>
      <c r="E334" s="14" t="s">
        <v>67</v>
      </c>
      <c r="F334" s="449">
        <v>198.5796</v>
      </c>
      <c r="G334" s="398">
        <v>117</v>
      </c>
      <c r="H334" s="458">
        <v>451</v>
      </c>
      <c r="I334" s="398">
        <v>1032</v>
      </c>
      <c r="J334" s="398">
        <v>1105</v>
      </c>
      <c r="K334" s="398">
        <v>400</v>
      </c>
      <c r="L334" s="392">
        <f t="shared" si="11"/>
        <v>132.12669683257917</v>
      </c>
    </row>
    <row r="335" spans="1:12" x14ac:dyDescent="0.25">
      <c r="A335" s="13">
        <v>72</v>
      </c>
      <c r="B335" s="80" t="str">
        <f t="shared" si="10"/>
        <v>2011Vyškov</v>
      </c>
      <c r="C335" s="13">
        <v>2011</v>
      </c>
      <c r="D335" s="14" t="s">
        <v>77</v>
      </c>
      <c r="E335" s="14" t="s">
        <v>67</v>
      </c>
      <c r="F335" s="449">
        <v>266.34969999999998</v>
      </c>
      <c r="G335" s="398">
        <v>161</v>
      </c>
      <c r="H335" s="458">
        <v>715</v>
      </c>
      <c r="I335" s="398">
        <v>706</v>
      </c>
      <c r="J335" s="398">
        <v>566</v>
      </c>
      <c r="K335" s="398">
        <v>641</v>
      </c>
      <c r="L335" s="392">
        <f t="shared" si="11"/>
        <v>413.36572438162545</v>
      </c>
    </row>
    <row r="336" spans="1:12" x14ac:dyDescent="0.25">
      <c r="A336" s="13">
        <v>73</v>
      </c>
      <c r="B336" s="80" t="str">
        <f t="shared" si="10"/>
        <v>2011Zlín</v>
      </c>
      <c r="C336" s="13">
        <v>2011</v>
      </c>
      <c r="D336" s="14" t="s">
        <v>78</v>
      </c>
      <c r="E336" s="14" t="s">
        <v>67</v>
      </c>
      <c r="F336" s="449">
        <v>79.455680000000001</v>
      </c>
      <c r="G336" s="398">
        <v>47</v>
      </c>
      <c r="H336" s="458">
        <v>165</v>
      </c>
      <c r="I336" s="398">
        <v>1634</v>
      </c>
      <c r="J336" s="398">
        <v>1670</v>
      </c>
      <c r="K336" s="398">
        <v>335</v>
      </c>
      <c r="L336" s="392">
        <f t="shared" si="11"/>
        <v>73.218562874251504</v>
      </c>
    </row>
    <row r="337" spans="1:12" x14ac:dyDescent="0.25">
      <c r="A337" s="13">
        <v>74</v>
      </c>
      <c r="B337" s="80" t="str">
        <f t="shared" si="10"/>
        <v>2011Znojmo</v>
      </c>
      <c r="C337" s="13">
        <v>2011</v>
      </c>
      <c r="D337" s="14" t="s">
        <v>79</v>
      </c>
      <c r="E337" s="14" t="s">
        <v>67</v>
      </c>
      <c r="F337" s="449">
        <v>156.2398</v>
      </c>
      <c r="G337" s="398">
        <v>117</v>
      </c>
      <c r="H337" s="458">
        <v>305</v>
      </c>
      <c r="I337" s="398">
        <v>1354</v>
      </c>
      <c r="J337" s="398">
        <v>1250</v>
      </c>
      <c r="K337" s="398">
        <v>618</v>
      </c>
      <c r="L337" s="392">
        <f t="shared" si="11"/>
        <v>180.45599999999999</v>
      </c>
    </row>
    <row r="338" spans="1:12" x14ac:dyDescent="0.25">
      <c r="A338" s="13">
        <v>75</v>
      </c>
      <c r="B338" s="80" t="str">
        <f t="shared" si="10"/>
        <v>2011Žďár nad Sázavou</v>
      </c>
      <c r="C338" s="13">
        <v>2011</v>
      </c>
      <c r="D338" s="14" t="s">
        <v>80</v>
      </c>
      <c r="E338" s="14" t="s">
        <v>67</v>
      </c>
      <c r="F338" s="449">
        <v>126.3747</v>
      </c>
      <c r="G338" s="398">
        <v>86</v>
      </c>
      <c r="H338" s="458">
        <v>259</v>
      </c>
      <c r="I338" s="398">
        <v>896</v>
      </c>
      <c r="J338" s="398">
        <v>829</v>
      </c>
      <c r="K338" s="398">
        <v>290</v>
      </c>
      <c r="L338" s="392">
        <f t="shared" si="11"/>
        <v>127.68395657418577</v>
      </c>
    </row>
    <row r="339" spans="1:12" x14ac:dyDescent="0.25">
      <c r="A339" s="13">
        <v>76</v>
      </c>
      <c r="B339" s="80" t="str">
        <f t="shared" si="10"/>
        <v>2011Bruntál</v>
      </c>
      <c r="C339" s="13">
        <v>2011</v>
      </c>
      <c r="D339" s="14" t="s">
        <v>81</v>
      </c>
      <c r="E339" s="14" t="s">
        <v>82</v>
      </c>
      <c r="F339" s="449">
        <v>189.48079999999999</v>
      </c>
      <c r="G339" s="398">
        <v>154</v>
      </c>
      <c r="H339" s="458">
        <v>352</v>
      </c>
      <c r="I339" s="398">
        <v>1430</v>
      </c>
      <c r="J339" s="398">
        <v>1427</v>
      </c>
      <c r="K339" s="398">
        <v>717</v>
      </c>
      <c r="L339" s="392">
        <f t="shared" si="11"/>
        <v>183.39523475823407</v>
      </c>
    </row>
    <row r="340" spans="1:12" x14ac:dyDescent="0.25">
      <c r="A340" s="13">
        <v>77</v>
      </c>
      <c r="B340" s="80" t="str">
        <f t="shared" si="10"/>
        <v>2011Frýdek-Místek</v>
      </c>
      <c r="C340" s="13">
        <v>2011</v>
      </c>
      <c r="D340" s="14" t="s">
        <v>83</v>
      </c>
      <c r="E340" s="14" t="s">
        <v>82</v>
      </c>
      <c r="F340" s="449">
        <v>126.1039</v>
      </c>
      <c r="G340" s="398">
        <v>85</v>
      </c>
      <c r="H340" s="458">
        <v>251</v>
      </c>
      <c r="I340" s="398">
        <v>2255</v>
      </c>
      <c r="J340" s="398">
        <v>2208</v>
      </c>
      <c r="K340" s="398">
        <v>668</v>
      </c>
      <c r="L340" s="392">
        <f t="shared" si="11"/>
        <v>110.42572463768116</v>
      </c>
    </row>
    <row r="341" spans="1:12" x14ac:dyDescent="0.25">
      <c r="A341" s="13">
        <v>78</v>
      </c>
      <c r="B341" s="80" t="str">
        <f t="shared" si="10"/>
        <v>2011Jeseník</v>
      </c>
      <c r="C341" s="13">
        <v>2011</v>
      </c>
      <c r="D341" s="14" t="s">
        <v>84</v>
      </c>
      <c r="E341" s="14" t="s">
        <v>82</v>
      </c>
      <c r="F341" s="449">
        <v>151.8862</v>
      </c>
      <c r="G341" s="398">
        <v>104</v>
      </c>
      <c r="H341" s="458">
        <v>348</v>
      </c>
      <c r="I341" s="398">
        <v>406</v>
      </c>
      <c r="J341" s="398">
        <v>408</v>
      </c>
      <c r="K341" s="398">
        <v>161</v>
      </c>
      <c r="L341" s="392">
        <f t="shared" si="11"/>
        <v>144.03186274509804</v>
      </c>
    </row>
    <row r="342" spans="1:12" x14ac:dyDescent="0.25">
      <c r="A342" s="13">
        <v>79</v>
      </c>
      <c r="B342" s="80" t="str">
        <f t="shared" si="10"/>
        <v>2011Karviná</v>
      </c>
      <c r="C342" s="13">
        <v>2011</v>
      </c>
      <c r="D342" s="14" t="s">
        <v>85</v>
      </c>
      <c r="E342" s="14" t="s">
        <v>82</v>
      </c>
      <c r="F342" s="449">
        <v>92.454459999999997</v>
      </c>
      <c r="G342" s="398">
        <v>72</v>
      </c>
      <c r="H342" s="458">
        <v>171</v>
      </c>
      <c r="I342" s="398">
        <v>3795</v>
      </c>
      <c r="J342" s="398">
        <v>3767</v>
      </c>
      <c r="K342" s="398">
        <v>948</v>
      </c>
      <c r="L342" s="392">
        <f t="shared" si="11"/>
        <v>91.855588001061847</v>
      </c>
    </row>
    <row r="343" spans="1:12" x14ac:dyDescent="0.25">
      <c r="A343" s="13">
        <v>80</v>
      </c>
      <c r="B343" s="80" t="str">
        <f t="shared" si="10"/>
        <v>2011Nový Jičín</v>
      </c>
      <c r="C343" s="13">
        <v>2011</v>
      </c>
      <c r="D343" s="14" t="s">
        <v>86</v>
      </c>
      <c r="E343" s="14" t="s">
        <v>82</v>
      </c>
      <c r="F343" s="449">
        <v>118.2514</v>
      </c>
      <c r="G343" s="398">
        <v>83</v>
      </c>
      <c r="H343" s="458">
        <v>244</v>
      </c>
      <c r="I343" s="398">
        <v>1706</v>
      </c>
      <c r="J343" s="398">
        <v>1715</v>
      </c>
      <c r="K343" s="398">
        <v>427</v>
      </c>
      <c r="L343" s="392">
        <f t="shared" si="11"/>
        <v>90.877551020408163</v>
      </c>
    </row>
    <row r="344" spans="1:12" x14ac:dyDescent="0.25">
      <c r="A344" s="13">
        <v>81</v>
      </c>
      <c r="B344" s="80" t="str">
        <f t="shared" si="10"/>
        <v>2011Olomouc</v>
      </c>
      <c r="C344" s="13">
        <v>2011</v>
      </c>
      <c r="D344" s="14" t="s">
        <v>87</v>
      </c>
      <c r="E344" s="14" t="s">
        <v>82</v>
      </c>
      <c r="F344" s="449">
        <v>87.605630000000005</v>
      </c>
      <c r="G344" s="398">
        <v>60</v>
      </c>
      <c r="H344" s="458">
        <v>171</v>
      </c>
      <c r="I344" s="398">
        <v>2142</v>
      </c>
      <c r="J344" s="398">
        <v>2041</v>
      </c>
      <c r="K344" s="398">
        <v>527</v>
      </c>
      <c r="L344" s="392">
        <f t="shared" si="11"/>
        <v>94.245467907888283</v>
      </c>
    </row>
    <row r="345" spans="1:12" x14ac:dyDescent="0.25">
      <c r="A345" s="13">
        <v>82</v>
      </c>
      <c r="B345" s="80" t="str">
        <f t="shared" si="10"/>
        <v>2011Opava</v>
      </c>
      <c r="C345" s="13">
        <v>2011</v>
      </c>
      <c r="D345" s="14" t="s">
        <v>88</v>
      </c>
      <c r="E345" s="14" t="s">
        <v>82</v>
      </c>
      <c r="F345" s="449">
        <v>119.7205</v>
      </c>
      <c r="G345" s="398">
        <v>88</v>
      </c>
      <c r="H345" s="458">
        <v>228</v>
      </c>
      <c r="I345" s="398">
        <v>1532</v>
      </c>
      <c r="J345" s="398">
        <v>1618</v>
      </c>
      <c r="K345" s="398">
        <v>433</v>
      </c>
      <c r="L345" s="392">
        <f t="shared" si="11"/>
        <v>97.679233621755259</v>
      </c>
    </row>
    <row r="346" spans="1:12" x14ac:dyDescent="0.25">
      <c r="A346" s="13">
        <v>83</v>
      </c>
      <c r="B346" s="80" t="str">
        <f t="shared" si="10"/>
        <v>2011Ostrava</v>
      </c>
      <c r="C346" s="13">
        <v>2011</v>
      </c>
      <c r="D346" s="14" t="s">
        <v>89</v>
      </c>
      <c r="E346" s="14" t="s">
        <v>82</v>
      </c>
      <c r="F346" s="449">
        <v>136.50839999999999</v>
      </c>
      <c r="G346" s="398">
        <v>83</v>
      </c>
      <c r="H346" s="458">
        <v>295</v>
      </c>
      <c r="I346" s="398">
        <v>3606</v>
      </c>
      <c r="J346" s="398">
        <v>3749</v>
      </c>
      <c r="K346" s="398">
        <v>1045</v>
      </c>
      <c r="L346" s="392">
        <f t="shared" si="11"/>
        <v>101.74046412376634</v>
      </c>
    </row>
    <row r="347" spans="1:12" x14ac:dyDescent="0.25">
      <c r="A347" s="13">
        <v>84</v>
      </c>
      <c r="B347" s="80" t="str">
        <f t="shared" si="10"/>
        <v>2011Přerov</v>
      </c>
      <c r="C347" s="13">
        <v>2011</v>
      </c>
      <c r="D347" s="14" t="s">
        <v>90</v>
      </c>
      <c r="E347" s="14" t="s">
        <v>82</v>
      </c>
      <c r="F347" s="449">
        <v>126.2535</v>
      </c>
      <c r="G347" s="398">
        <v>94</v>
      </c>
      <c r="H347" s="458">
        <v>237</v>
      </c>
      <c r="I347" s="398">
        <v>1378</v>
      </c>
      <c r="J347" s="398">
        <v>1222</v>
      </c>
      <c r="K347" s="398">
        <v>541</v>
      </c>
      <c r="L347" s="392">
        <f t="shared" si="11"/>
        <v>161.59165302782324</v>
      </c>
    </row>
    <row r="348" spans="1:12" x14ac:dyDescent="0.25">
      <c r="A348" s="13">
        <v>85</v>
      </c>
      <c r="B348" s="80" t="str">
        <f t="shared" si="10"/>
        <v>2011Šumperk</v>
      </c>
      <c r="C348" s="13">
        <v>2011</v>
      </c>
      <c r="D348" s="14" t="s">
        <v>91</v>
      </c>
      <c r="E348" s="14" t="s">
        <v>82</v>
      </c>
      <c r="F348" s="449">
        <v>129.40190000000001</v>
      </c>
      <c r="G348" s="398">
        <v>83</v>
      </c>
      <c r="H348" s="458">
        <v>280</v>
      </c>
      <c r="I348" s="398">
        <v>1277</v>
      </c>
      <c r="J348" s="398">
        <v>1368</v>
      </c>
      <c r="K348" s="398">
        <v>339</v>
      </c>
      <c r="L348" s="392">
        <f t="shared" si="11"/>
        <v>90.449561403508767</v>
      </c>
    </row>
    <row r="349" spans="1:12" x14ac:dyDescent="0.25">
      <c r="A349" s="13">
        <v>86</v>
      </c>
      <c r="B349" s="80" t="str">
        <f t="shared" si="10"/>
        <v>2011Vsetín</v>
      </c>
      <c r="C349" s="13">
        <v>2011</v>
      </c>
      <c r="D349" s="14" t="s">
        <v>92</v>
      </c>
      <c r="E349" s="14" t="s">
        <v>82</v>
      </c>
      <c r="F349" s="449">
        <v>113.3618</v>
      </c>
      <c r="G349" s="398">
        <v>74</v>
      </c>
      <c r="H349" s="458">
        <v>238</v>
      </c>
      <c r="I349" s="398">
        <v>1107</v>
      </c>
      <c r="J349" s="398">
        <v>1193</v>
      </c>
      <c r="K349" s="398">
        <v>256</v>
      </c>
      <c r="L349" s="392">
        <f t="shared" si="11"/>
        <v>78.323554065381387</v>
      </c>
    </row>
    <row r="350" spans="1:12" x14ac:dyDescent="0.25">
      <c r="A350" s="13">
        <v>1</v>
      </c>
      <c r="B350" s="80" t="str">
        <f t="shared" si="10"/>
        <v>2012Praha 1</v>
      </c>
      <c r="C350" s="13">
        <v>2012</v>
      </c>
      <c r="D350" s="14" t="s">
        <v>2</v>
      </c>
      <c r="E350" s="14" t="s">
        <v>3</v>
      </c>
      <c r="F350" s="449">
        <v>265.54610000000002</v>
      </c>
      <c r="G350" s="398">
        <v>149.5</v>
      </c>
      <c r="H350" s="458">
        <v>661</v>
      </c>
      <c r="I350" s="398">
        <v>177</v>
      </c>
      <c r="J350" s="398">
        <v>177</v>
      </c>
      <c r="K350" s="398">
        <v>87</v>
      </c>
      <c r="L350" s="392">
        <f t="shared" si="11"/>
        <v>179.40677966101697</v>
      </c>
    </row>
    <row r="351" spans="1:12" x14ac:dyDescent="0.25">
      <c r="A351" s="13">
        <v>2</v>
      </c>
      <c r="B351" s="80" t="str">
        <f t="shared" si="10"/>
        <v>2012Praha 2</v>
      </c>
      <c r="C351" s="13">
        <v>2012</v>
      </c>
      <c r="D351" s="14" t="s">
        <v>4</v>
      </c>
      <c r="E351" s="14" t="s">
        <v>3</v>
      </c>
      <c r="F351" s="449">
        <v>49.041179999999997</v>
      </c>
      <c r="G351" s="398">
        <v>26.5</v>
      </c>
      <c r="H351" s="458">
        <v>114</v>
      </c>
      <c r="I351" s="398">
        <v>321</v>
      </c>
      <c r="J351" s="398">
        <v>338</v>
      </c>
      <c r="K351" s="398">
        <v>45</v>
      </c>
      <c r="L351" s="392">
        <f t="shared" si="11"/>
        <v>48.594674556213022</v>
      </c>
    </row>
    <row r="352" spans="1:12" x14ac:dyDescent="0.25">
      <c r="A352" s="13">
        <v>3</v>
      </c>
      <c r="B352" s="80" t="str">
        <f t="shared" si="10"/>
        <v>2012Praha 3</v>
      </c>
      <c r="C352" s="13">
        <v>2012</v>
      </c>
      <c r="D352" s="14" t="s">
        <v>5</v>
      </c>
      <c r="E352" s="14" t="s">
        <v>3</v>
      </c>
      <c r="F352" s="449">
        <v>107.1574</v>
      </c>
      <c r="G352" s="398">
        <v>58.5</v>
      </c>
      <c r="H352" s="458">
        <v>245.5</v>
      </c>
      <c r="I352" s="398">
        <v>767</v>
      </c>
      <c r="J352" s="398">
        <v>759</v>
      </c>
      <c r="K352" s="398">
        <v>193</v>
      </c>
      <c r="L352" s="392">
        <f t="shared" si="11"/>
        <v>92.812911725955203</v>
      </c>
    </row>
    <row r="353" spans="1:12" x14ac:dyDescent="0.25">
      <c r="A353" s="13">
        <v>4</v>
      </c>
      <c r="B353" s="80" t="str">
        <f t="shared" si="10"/>
        <v>2012Praha 4</v>
      </c>
      <c r="C353" s="13">
        <v>2012</v>
      </c>
      <c r="D353" s="14" t="s">
        <v>6</v>
      </c>
      <c r="E353" s="14" t="s">
        <v>3</v>
      </c>
      <c r="F353" s="449">
        <v>145.86920000000001</v>
      </c>
      <c r="G353" s="398">
        <v>92</v>
      </c>
      <c r="H353" s="458">
        <v>337</v>
      </c>
      <c r="I353" s="398">
        <v>2207</v>
      </c>
      <c r="J353" s="398">
        <v>2081</v>
      </c>
      <c r="K353" s="398">
        <v>861</v>
      </c>
      <c r="L353" s="392">
        <f t="shared" si="11"/>
        <v>151.01633829889477</v>
      </c>
    </row>
    <row r="354" spans="1:12" x14ac:dyDescent="0.25">
      <c r="A354" s="13">
        <v>5</v>
      </c>
      <c r="B354" s="80" t="str">
        <f t="shared" si="10"/>
        <v>2012Praha 5</v>
      </c>
      <c r="C354" s="13">
        <v>2012</v>
      </c>
      <c r="D354" s="14" t="s">
        <v>7</v>
      </c>
      <c r="E354" s="14" t="s">
        <v>3</v>
      </c>
      <c r="F354" s="449">
        <v>105.3377</v>
      </c>
      <c r="G354" s="398">
        <v>59</v>
      </c>
      <c r="H354" s="458">
        <v>249</v>
      </c>
      <c r="I354" s="398">
        <v>1291</v>
      </c>
      <c r="J354" s="398">
        <v>1352</v>
      </c>
      <c r="K354" s="398">
        <v>258</v>
      </c>
      <c r="L354" s="392">
        <f t="shared" si="11"/>
        <v>69.652366863905328</v>
      </c>
    </row>
    <row r="355" spans="1:12" x14ac:dyDescent="0.25">
      <c r="A355" s="13">
        <v>6</v>
      </c>
      <c r="B355" s="80" t="str">
        <f t="shared" si="10"/>
        <v>2012Praha 6</v>
      </c>
      <c r="C355" s="13">
        <v>2012</v>
      </c>
      <c r="D355" s="14" t="s">
        <v>8</v>
      </c>
      <c r="E355" s="14" t="s">
        <v>3</v>
      </c>
      <c r="F355" s="449">
        <v>152.3048</v>
      </c>
      <c r="G355" s="398">
        <v>111</v>
      </c>
      <c r="H355" s="458">
        <v>333</v>
      </c>
      <c r="I355" s="398">
        <v>1112</v>
      </c>
      <c r="J355" s="398">
        <v>1013</v>
      </c>
      <c r="K355" s="398">
        <v>483</v>
      </c>
      <c r="L355" s="392">
        <f t="shared" si="11"/>
        <v>174.03257650542943</v>
      </c>
    </row>
    <row r="356" spans="1:12" x14ac:dyDescent="0.25">
      <c r="A356" s="13">
        <v>7</v>
      </c>
      <c r="B356" s="80" t="str">
        <f t="shared" si="10"/>
        <v>2012Praha 7</v>
      </c>
      <c r="C356" s="13">
        <v>2012</v>
      </c>
      <c r="D356" s="14" t="s">
        <v>9</v>
      </c>
      <c r="E356" s="14" t="s">
        <v>3</v>
      </c>
      <c r="F356" s="449">
        <v>170.1388</v>
      </c>
      <c r="G356" s="398">
        <v>85</v>
      </c>
      <c r="H356" s="458">
        <v>409</v>
      </c>
      <c r="I356" s="398">
        <v>330</v>
      </c>
      <c r="J356" s="398">
        <v>353</v>
      </c>
      <c r="K356" s="398">
        <v>95</v>
      </c>
      <c r="L356" s="392">
        <f t="shared" si="11"/>
        <v>98.229461756373922</v>
      </c>
    </row>
    <row r="357" spans="1:12" x14ac:dyDescent="0.25">
      <c r="A357" s="13">
        <v>8</v>
      </c>
      <c r="B357" s="80" t="str">
        <f t="shared" si="10"/>
        <v>2012Praha 8</v>
      </c>
      <c r="C357" s="13">
        <v>2012</v>
      </c>
      <c r="D357" s="14" t="s">
        <v>10</v>
      </c>
      <c r="E357" s="14" t="s">
        <v>3</v>
      </c>
      <c r="F357" s="449">
        <v>115.1922</v>
      </c>
      <c r="G357" s="398">
        <v>71</v>
      </c>
      <c r="H357" s="458">
        <v>278</v>
      </c>
      <c r="I357" s="398">
        <v>1070</v>
      </c>
      <c r="J357" s="398">
        <v>1061</v>
      </c>
      <c r="K357" s="398">
        <v>272</v>
      </c>
      <c r="L357" s="392">
        <f t="shared" si="11"/>
        <v>93.57210179076344</v>
      </c>
    </row>
    <row r="358" spans="1:12" x14ac:dyDescent="0.25">
      <c r="A358" s="13">
        <v>9</v>
      </c>
      <c r="B358" s="80" t="str">
        <f t="shared" si="10"/>
        <v>2012Praha 9</v>
      </c>
      <c r="C358" s="13">
        <v>2012</v>
      </c>
      <c r="D358" s="14" t="s">
        <v>11</v>
      </c>
      <c r="E358" s="14" t="s">
        <v>3</v>
      </c>
      <c r="F358" s="449">
        <v>72.178780000000003</v>
      </c>
      <c r="G358" s="398">
        <v>40</v>
      </c>
      <c r="H358" s="458">
        <v>151</v>
      </c>
      <c r="I358" s="398">
        <v>1516</v>
      </c>
      <c r="J358" s="398">
        <v>1483</v>
      </c>
      <c r="K358" s="398">
        <v>289</v>
      </c>
      <c r="L358" s="392">
        <f t="shared" si="11"/>
        <v>71.129467296021573</v>
      </c>
    </row>
    <row r="359" spans="1:12" x14ac:dyDescent="0.25">
      <c r="A359" s="13">
        <v>10</v>
      </c>
      <c r="B359" s="80" t="str">
        <f t="shared" si="10"/>
        <v>2012Praha 10</v>
      </c>
      <c r="C359" s="13">
        <v>2012</v>
      </c>
      <c r="D359" s="14" t="s">
        <v>12</v>
      </c>
      <c r="E359" s="14" t="s">
        <v>3</v>
      </c>
      <c r="F359" s="449">
        <v>110.93770000000001</v>
      </c>
      <c r="G359" s="398">
        <v>70</v>
      </c>
      <c r="H359" s="458">
        <v>252</v>
      </c>
      <c r="I359" s="398">
        <v>1404</v>
      </c>
      <c r="J359" s="398">
        <v>1308</v>
      </c>
      <c r="K359" s="398">
        <v>428</v>
      </c>
      <c r="L359" s="392">
        <f t="shared" si="11"/>
        <v>119.434250764526</v>
      </c>
    </row>
    <row r="360" spans="1:12" x14ac:dyDescent="0.25">
      <c r="A360" s="13">
        <v>11</v>
      </c>
      <c r="B360" s="80" t="str">
        <f t="shared" si="10"/>
        <v>2012Beroun</v>
      </c>
      <c r="C360" s="13">
        <v>2012</v>
      </c>
      <c r="D360" s="14" t="s">
        <v>13</v>
      </c>
      <c r="E360" s="14" t="s">
        <v>14</v>
      </c>
      <c r="F360" s="449">
        <v>94.54522</v>
      </c>
      <c r="G360" s="398">
        <v>53</v>
      </c>
      <c r="H360" s="458">
        <v>230</v>
      </c>
      <c r="I360" s="398">
        <v>1010</v>
      </c>
      <c r="J360" s="398">
        <v>925</v>
      </c>
      <c r="K360" s="398">
        <v>256</v>
      </c>
      <c r="L360" s="392">
        <f t="shared" si="11"/>
        <v>101.01621621621622</v>
      </c>
    </row>
    <row r="361" spans="1:12" x14ac:dyDescent="0.25">
      <c r="A361" s="13">
        <v>12</v>
      </c>
      <c r="B361" s="80" t="str">
        <f t="shared" si="10"/>
        <v>2012Benešov</v>
      </c>
      <c r="C361" s="13">
        <v>2012</v>
      </c>
      <c r="D361" s="14" t="s">
        <v>15</v>
      </c>
      <c r="E361" s="14" t="s">
        <v>14</v>
      </c>
      <c r="F361" s="449">
        <v>88.568449999999999</v>
      </c>
      <c r="G361" s="398">
        <v>62.5</v>
      </c>
      <c r="H361" s="458">
        <v>169</v>
      </c>
      <c r="I361" s="398">
        <v>861</v>
      </c>
      <c r="J361" s="398">
        <v>896</v>
      </c>
      <c r="K361" s="398">
        <v>170</v>
      </c>
      <c r="L361" s="392">
        <f t="shared" si="11"/>
        <v>69.252232142857139</v>
      </c>
    </row>
    <row r="362" spans="1:12" x14ac:dyDescent="0.25">
      <c r="A362" s="13">
        <v>13</v>
      </c>
      <c r="B362" s="80" t="str">
        <f t="shared" si="10"/>
        <v>2012Kladno</v>
      </c>
      <c r="C362" s="13">
        <v>2012</v>
      </c>
      <c r="D362" s="14" t="s">
        <v>16</v>
      </c>
      <c r="E362" s="14" t="s">
        <v>14</v>
      </c>
      <c r="F362" s="449">
        <v>95.672619999999995</v>
      </c>
      <c r="G362" s="398">
        <v>70</v>
      </c>
      <c r="H362" s="458">
        <v>196.5</v>
      </c>
      <c r="I362" s="398">
        <v>1828</v>
      </c>
      <c r="J362" s="398">
        <v>1876</v>
      </c>
      <c r="K362" s="398">
        <v>407</v>
      </c>
      <c r="L362" s="392">
        <f t="shared" si="11"/>
        <v>79.187100213219622</v>
      </c>
    </row>
    <row r="363" spans="1:12" x14ac:dyDescent="0.25">
      <c r="A363" s="13">
        <v>14</v>
      </c>
      <c r="B363" s="80" t="str">
        <f t="shared" si="10"/>
        <v>2012Kolín</v>
      </c>
      <c r="C363" s="13">
        <v>2012</v>
      </c>
      <c r="D363" s="14" t="s">
        <v>17</v>
      </c>
      <c r="E363" s="14" t="s">
        <v>14</v>
      </c>
      <c r="F363" s="449">
        <v>91.657319999999999</v>
      </c>
      <c r="G363" s="398">
        <v>63</v>
      </c>
      <c r="H363" s="458">
        <v>184</v>
      </c>
      <c r="I363" s="398">
        <v>1337</v>
      </c>
      <c r="J363" s="398">
        <v>1361</v>
      </c>
      <c r="K363" s="398">
        <v>272</v>
      </c>
      <c r="L363" s="392">
        <f t="shared" si="11"/>
        <v>72.94636296840558</v>
      </c>
    </row>
    <row r="364" spans="1:12" x14ac:dyDescent="0.25">
      <c r="A364" s="13">
        <v>15</v>
      </c>
      <c r="B364" s="80" t="str">
        <f t="shared" si="10"/>
        <v>2012Kutná Hora</v>
      </c>
      <c r="C364" s="13">
        <v>2012</v>
      </c>
      <c r="D364" s="14" t="s">
        <v>18</v>
      </c>
      <c r="E364" s="14" t="s">
        <v>14</v>
      </c>
      <c r="F364" s="449">
        <v>51.041170000000001</v>
      </c>
      <c r="G364" s="398">
        <v>32</v>
      </c>
      <c r="H364" s="458">
        <v>113</v>
      </c>
      <c r="I364" s="398">
        <v>858</v>
      </c>
      <c r="J364" s="398">
        <v>845</v>
      </c>
      <c r="K364" s="398">
        <v>98</v>
      </c>
      <c r="L364" s="392">
        <f t="shared" si="11"/>
        <v>42.331360946745562</v>
      </c>
    </row>
    <row r="365" spans="1:12" x14ac:dyDescent="0.25">
      <c r="A365" s="13">
        <v>16</v>
      </c>
      <c r="B365" s="80" t="str">
        <f t="shared" si="10"/>
        <v>2012Mělník</v>
      </c>
      <c r="C365" s="13">
        <v>2012</v>
      </c>
      <c r="D365" s="14" t="s">
        <v>19</v>
      </c>
      <c r="E365" s="14" t="s">
        <v>14</v>
      </c>
      <c r="F365" s="449">
        <v>94.479740000000007</v>
      </c>
      <c r="G365" s="398">
        <v>70</v>
      </c>
      <c r="H365" s="458">
        <v>176</v>
      </c>
      <c r="I365" s="398">
        <v>1332</v>
      </c>
      <c r="J365" s="398">
        <v>1413</v>
      </c>
      <c r="K365" s="398">
        <v>242</v>
      </c>
      <c r="L365" s="392">
        <f t="shared" si="11"/>
        <v>62.512384996461428</v>
      </c>
    </row>
    <row r="366" spans="1:12" x14ac:dyDescent="0.25">
      <c r="A366" s="13">
        <v>17</v>
      </c>
      <c r="B366" s="80" t="str">
        <f t="shared" si="10"/>
        <v>2012Mladá Boleslav</v>
      </c>
      <c r="C366" s="13">
        <v>2012</v>
      </c>
      <c r="D366" s="14" t="s">
        <v>20</v>
      </c>
      <c r="E366" s="14" t="s">
        <v>14</v>
      </c>
      <c r="F366" s="449">
        <v>67.892719999999997</v>
      </c>
      <c r="G366" s="398">
        <v>40</v>
      </c>
      <c r="H366" s="458">
        <v>136</v>
      </c>
      <c r="I366" s="398">
        <v>1337</v>
      </c>
      <c r="J366" s="398">
        <v>1359</v>
      </c>
      <c r="K366" s="398">
        <v>215</v>
      </c>
      <c r="L366" s="392">
        <f t="shared" si="11"/>
        <v>57.744665194996315</v>
      </c>
    </row>
    <row r="367" spans="1:12" x14ac:dyDescent="0.25">
      <c r="A367" s="13">
        <v>18</v>
      </c>
      <c r="B367" s="80" t="str">
        <f t="shared" si="10"/>
        <v>2012Nymburk</v>
      </c>
      <c r="C367" s="13">
        <v>2012</v>
      </c>
      <c r="D367" s="14" t="s">
        <v>21</v>
      </c>
      <c r="E367" s="14" t="s">
        <v>14</v>
      </c>
      <c r="F367" s="449">
        <v>56.890540000000001</v>
      </c>
      <c r="G367" s="398">
        <v>27</v>
      </c>
      <c r="H367" s="458">
        <v>140</v>
      </c>
      <c r="I367" s="398">
        <v>1246</v>
      </c>
      <c r="J367" s="398">
        <v>1222</v>
      </c>
      <c r="K367" s="398">
        <v>181</v>
      </c>
      <c r="L367" s="392">
        <f t="shared" si="11"/>
        <v>54.06301145662848</v>
      </c>
    </row>
    <row r="368" spans="1:12" x14ac:dyDescent="0.25">
      <c r="A368" s="13">
        <v>19</v>
      </c>
      <c r="B368" s="80" t="str">
        <f t="shared" si="10"/>
        <v>2012Praha-Východ</v>
      </c>
      <c r="C368" s="13">
        <v>2012</v>
      </c>
      <c r="D368" s="14" t="s">
        <v>134</v>
      </c>
      <c r="E368" s="14" t="s">
        <v>14</v>
      </c>
      <c r="F368" s="449">
        <v>88.361980000000003</v>
      </c>
      <c r="G368" s="398">
        <v>65</v>
      </c>
      <c r="H368" s="458">
        <v>186</v>
      </c>
      <c r="I368" s="398">
        <v>1724</v>
      </c>
      <c r="J368" s="398">
        <v>1731</v>
      </c>
      <c r="K368" s="398">
        <v>361</v>
      </c>
      <c r="L368" s="392">
        <f t="shared" si="11"/>
        <v>76.120739456961303</v>
      </c>
    </row>
    <row r="369" spans="1:12" x14ac:dyDescent="0.25">
      <c r="A369" s="13">
        <v>20</v>
      </c>
      <c r="B369" s="80" t="str">
        <f t="shared" si="10"/>
        <v>2012Praha-Západ</v>
      </c>
      <c r="C369" s="13">
        <v>2012</v>
      </c>
      <c r="D369" s="14" t="s">
        <v>135</v>
      </c>
      <c r="E369" s="14" t="s">
        <v>14</v>
      </c>
      <c r="F369" s="449">
        <v>86.389589999999998</v>
      </c>
      <c r="G369" s="398">
        <v>46</v>
      </c>
      <c r="H369" s="458">
        <v>203</v>
      </c>
      <c r="I369" s="398">
        <v>1442</v>
      </c>
      <c r="J369" s="398">
        <v>1428</v>
      </c>
      <c r="K369" s="398">
        <v>318</v>
      </c>
      <c r="L369" s="392">
        <f t="shared" si="11"/>
        <v>81.281512605042025</v>
      </c>
    </row>
    <row r="370" spans="1:12" x14ac:dyDescent="0.25">
      <c r="A370" s="13">
        <v>21</v>
      </c>
      <c r="B370" s="80" t="str">
        <f t="shared" si="10"/>
        <v>2012Příbram</v>
      </c>
      <c r="C370" s="13">
        <v>2012</v>
      </c>
      <c r="D370" s="14" t="s">
        <v>22</v>
      </c>
      <c r="E370" s="14" t="s">
        <v>14</v>
      </c>
      <c r="F370" s="449">
        <v>71.796180000000007</v>
      </c>
      <c r="G370" s="398">
        <v>44</v>
      </c>
      <c r="H370" s="458">
        <v>155</v>
      </c>
      <c r="I370" s="398">
        <v>1190</v>
      </c>
      <c r="J370" s="398">
        <v>1169</v>
      </c>
      <c r="K370" s="398">
        <v>206</v>
      </c>
      <c r="L370" s="392">
        <f t="shared" si="11"/>
        <v>64.319931565440541</v>
      </c>
    </row>
    <row r="371" spans="1:12" x14ac:dyDescent="0.25">
      <c r="A371" s="13">
        <v>22</v>
      </c>
      <c r="B371" s="80" t="str">
        <f t="shared" si="10"/>
        <v>2012Rakovník</v>
      </c>
      <c r="C371" s="13">
        <v>2012</v>
      </c>
      <c r="D371" s="14" t="s">
        <v>23</v>
      </c>
      <c r="E371" s="14" t="s">
        <v>14</v>
      </c>
      <c r="F371" s="449">
        <v>82.587609999999998</v>
      </c>
      <c r="G371" s="398">
        <v>61</v>
      </c>
      <c r="H371" s="458">
        <v>174</v>
      </c>
      <c r="I371" s="398">
        <v>618</v>
      </c>
      <c r="J371" s="398">
        <v>641</v>
      </c>
      <c r="K371" s="398">
        <v>112</v>
      </c>
      <c r="L371" s="392">
        <f t="shared" si="11"/>
        <v>63.775351014040567</v>
      </c>
    </row>
    <row r="372" spans="1:12" x14ac:dyDescent="0.25">
      <c r="A372" s="13">
        <v>23</v>
      </c>
      <c r="B372" s="80" t="str">
        <f t="shared" si="10"/>
        <v>2012České Budějovice</v>
      </c>
      <c r="C372" s="13">
        <v>2012</v>
      </c>
      <c r="D372" s="14" t="s">
        <v>24</v>
      </c>
      <c r="E372" s="14" t="s">
        <v>25</v>
      </c>
      <c r="F372" s="449">
        <v>66.990690000000001</v>
      </c>
      <c r="G372" s="398">
        <v>43</v>
      </c>
      <c r="H372" s="458">
        <v>143</v>
      </c>
      <c r="I372" s="398">
        <v>2123</v>
      </c>
      <c r="J372" s="398">
        <v>2028</v>
      </c>
      <c r="K372" s="398">
        <v>428</v>
      </c>
      <c r="L372" s="392">
        <f t="shared" si="11"/>
        <v>77.031558185404336</v>
      </c>
    </row>
    <row r="373" spans="1:12" x14ac:dyDescent="0.25">
      <c r="A373" s="13">
        <v>24</v>
      </c>
      <c r="B373" s="80" t="str">
        <f t="shared" si="10"/>
        <v>2012Český Krumlov</v>
      </c>
      <c r="C373" s="13">
        <v>2012</v>
      </c>
      <c r="D373" s="14" t="s">
        <v>26</v>
      </c>
      <c r="E373" s="14" t="s">
        <v>25</v>
      </c>
      <c r="F373" s="449">
        <v>73.879230000000007</v>
      </c>
      <c r="G373" s="398">
        <v>43</v>
      </c>
      <c r="H373" s="458">
        <v>162</v>
      </c>
      <c r="I373" s="398">
        <v>855</v>
      </c>
      <c r="J373" s="398">
        <v>831</v>
      </c>
      <c r="K373" s="398">
        <v>163</v>
      </c>
      <c r="L373" s="392">
        <f t="shared" si="11"/>
        <v>71.594464500601688</v>
      </c>
    </row>
    <row r="374" spans="1:12" x14ac:dyDescent="0.25">
      <c r="A374" s="13">
        <v>25</v>
      </c>
      <c r="B374" s="80" t="str">
        <f t="shared" si="10"/>
        <v>2012Jindřichův Hradec</v>
      </c>
      <c r="C374" s="13">
        <v>2012</v>
      </c>
      <c r="D374" s="14" t="s">
        <v>27</v>
      </c>
      <c r="E374" s="14" t="s">
        <v>25</v>
      </c>
      <c r="F374" s="449">
        <v>48.125660000000003</v>
      </c>
      <c r="G374" s="398">
        <v>29</v>
      </c>
      <c r="H374" s="458">
        <v>104</v>
      </c>
      <c r="I374" s="398">
        <v>894</v>
      </c>
      <c r="J374" s="398">
        <v>852</v>
      </c>
      <c r="K374" s="398">
        <v>134</v>
      </c>
      <c r="L374" s="392">
        <f t="shared" si="11"/>
        <v>57.406103286384976</v>
      </c>
    </row>
    <row r="375" spans="1:12" x14ac:dyDescent="0.25">
      <c r="A375" s="13">
        <v>26</v>
      </c>
      <c r="B375" s="80" t="str">
        <f t="shared" si="10"/>
        <v>2012Pelhřimov</v>
      </c>
      <c r="C375" s="13">
        <v>2012</v>
      </c>
      <c r="D375" s="14" t="s">
        <v>28</v>
      </c>
      <c r="E375" s="14" t="s">
        <v>25</v>
      </c>
      <c r="F375" s="449">
        <v>62.574309999999997</v>
      </c>
      <c r="G375" s="398">
        <v>36</v>
      </c>
      <c r="H375" s="458">
        <v>143</v>
      </c>
      <c r="I375" s="398">
        <v>587</v>
      </c>
      <c r="J375" s="398">
        <v>598</v>
      </c>
      <c r="K375" s="398">
        <v>81</v>
      </c>
      <c r="L375" s="392">
        <f t="shared" si="11"/>
        <v>49.439799331103679</v>
      </c>
    </row>
    <row r="376" spans="1:12" x14ac:dyDescent="0.25">
      <c r="A376" s="13">
        <v>27</v>
      </c>
      <c r="B376" s="80" t="str">
        <f t="shared" si="10"/>
        <v>2012Písek</v>
      </c>
      <c r="C376" s="13">
        <v>2012</v>
      </c>
      <c r="D376" s="14" t="s">
        <v>29</v>
      </c>
      <c r="E376" s="14" t="s">
        <v>25</v>
      </c>
      <c r="F376" s="449">
        <v>64.189800000000005</v>
      </c>
      <c r="G376" s="398">
        <v>48.5</v>
      </c>
      <c r="H376" s="458">
        <v>121</v>
      </c>
      <c r="I376" s="398">
        <v>835</v>
      </c>
      <c r="J376" s="398">
        <v>818</v>
      </c>
      <c r="K376" s="398">
        <v>151</v>
      </c>
      <c r="L376" s="392">
        <f t="shared" si="11"/>
        <v>67.377750611246938</v>
      </c>
    </row>
    <row r="377" spans="1:12" x14ac:dyDescent="0.25">
      <c r="A377" s="13">
        <v>28</v>
      </c>
      <c r="B377" s="80" t="str">
        <f t="shared" si="10"/>
        <v>2012Prachatice</v>
      </c>
      <c r="C377" s="13">
        <v>2012</v>
      </c>
      <c r="D377" s="14" t="s">
        <v>30</v>
      </c>
      <c r="E377" s="14" t="s">
        <v>25</v>
      </c>
      <c r="F377" s="449">
        <v>69.765550000000005</v>
      </c>
      <c r="G377" s="398">
        <v>49</v>
      </c>
      <c r="H377" s="458">
        <v>156</v>
      </c>
      <c r="I377" s="398">
        <v>504</v>
      </c>
      <c r="J377" s="398">
        <v>506</v>
      </c>
      <c r="K377" s="398">
        <v>88</v>
      </c>
      <c r="L377" s="392">
        <f t="shared" si="11"/>
        <v>63.478260869565219</v>
      </c>
    </row>
    <row r="378" spans="1:12" x14ac:dyDescent="0.25">
      <c r="A378" s="13">
        <v>29</v>
      </c>
      <c r="B378" s="80" t="str">
        <f t="shared" si="10"/>
        <v>2012Strakonice</v>
      </c>
      <c r="C378" s="13">
        <v>2012</v>
      </c>
      <c r="D378" s="14" t="s">
        <v>31</v>
      </c>
      <c r="E378" s="14" t="s">
        <v>25</v>
      </c>
      <c r="F378" s="449">
        <v>60.254570000000001</v>
      </c>
      <c r="G378" s="398">
        <v>34</v>
      </c>
      <c r="H378" s="458">
        <v>146</v>
      </c>
      <c r="I378" s="398">
        <v>746</v>
      </c>
      <c r="J378" s="398">
        <v>722</v>
      </c>
      <c r="K378" s="398">
        <v>118</v>
      </c>
      <c r="L378" s="392">
        <f t="shared" si="11"/>
        <v>59.65373961218836</v>
      </c>
    </row>
    <row r="379" spans="1:12" x14ac:dyDescent="0.25">
      <c r="A379" s="13">
        <v>30</v>
      </c>
      <c r="B379" s="80" t="str">
        <f t="shared" si="10"/>
        <v>2012Tábor</v>
      </c>
      <c r="C379" s="13">
        <v>2012</v>
      </c>
      <c r="D379" s="14" t="s">
        <v>32</v>
      </c>
      <c r="E379" s="14" t="s">
        <v>25</v>
      </c>
      <c r="F379" s="449">
        <v>71.922730000000001</v>
      </c>
      <c r="G379" s="398">
        <v>41</v>
      </c>
      <c r="H379" s="458">
        <v>175</v>
      </c>
      <c r="I379" s="398">
        <v>942</v>
      </c>
      <c r="J379" s="398">
        <v>958</v>
      </c>
      <c r="K379" s="398">
        <v>145</v>
      </c>
      <c r="L379" s="392">
        <f t="shared" si="11"/>
        <v>55.245302713987478</v>
      </c>
    </row>
    <row r="380" spans="1:12" x14ac:dyDescent="0.25">
      <c r="A380" s="13">
        <v>31</v>
      </c>
      <c r="B380" s="80" t="str">
        <f t="shared" si="10"/>
        <v>2012Domažlice</v>
      </c>
      <c r="C380" s="13">
        <v>2012</v>
      </c>
      <c r="D380" s="14" t="s">
        <v>33</v>
      </c>
      <c r="E380" s="14" t="s">
        <v>34</v>
      </c>
      <c r="F380" s="449">
        <v>73.928020000000004</v>
      </c>
      <c r="G380" s="398">
        <v>52</v>
      </c>
      <c r="H380" s="458">
        <v>153</v>
      </c>
      <c r="I380" s="398">
        <v>642</v>
      </c>
      <c r="J380" s="398">
        <v>662</v>
      </c>
      <c r="K380" s="398">
        <v>106</v>
      </c>
      <c r="L380" s="392">
        <f t="shared" si="11"/>
        <v>58.444108761329304</v>
      </c>
    </row>
    <row r="381" spans="1:12" x14ac:dyDescent="0.25">
      <c r="A381" s="13">
        <v>32</v>
      </c>
      <c r="B381" s="80" t="str">
        <f t="shared" si="10"/>
        <v>2012Cheb</v>
      </c>
      <c r="C381" s="13">
        <v>2012</v>
      </c>
      <c r="D381" s="14" t="s">
        <v>35</v>
      </c>
      <c r="E381" s="14" t="s">
        <v>34</v>
      </c>
      <c r="F381" s="449">
        <v>113.52670000000001</v>
      </c>
      <c r="G381" s="398">
        <v>78</v>
      </c>
      <c r="H381" s="458">
        <v>247</v>
      </c>
      <c r="I381" s="398">
        <v>965</v>
      </c>
      <c r="J381" s="398">
        <v>939</v>
      </c>
      <c r="K381" s="398">
        <v>307</v>
      </c>
      <c r="L381" s="392">
        <f t="shared" si="11"/>
        <v>119.33439829605965</v>
      </c>
    </row>
    <row r="382" spans="1:12" x14ac:dyDescent="0.25">
      <c r="A382" s="13">
        <v>33</v>
      </c>
      <c r="B382" s="80" t="str">
        <f t="shared" si="10"/>
        <v>2012Karlovy Vary</v>
      </c>
      <c r="C382" s="13">
        <v>2012</v>
      </c>
      <c r="D382" s="14" t="s">
        <v>36</v>
      </c>
      <c r="E382" s="14" t="s">
        <v>34</v>
      </c>
      <c r="F382" s="449">
        <v>104.07170000000001</v>
      </c>
      <c r="G382" s="398">
        <v>59</v>
      </c>
      <c r="H382" s="458">
        <v>246</v>
      </c>
      <c r="I382" s="398">
        <v>1519</v>
      </c>
      <c r="J382" s="398">
        <v>1589</v>
      </c>
      <c r="K382" s="398">
        <v>383</v>
      </c>
      <c r="L382" s="392">
        <f t="shared" si="11"/>
        <v>87.976714915040915</v>
      </c>
    </row>
    <row r="383" spans="1:12" x14ac:dyDescent="0.25">
      <c r="A383" s="13">
        <v>34</v>
      </c>
      <c r="B383" s="80" t="str">
        <f t="shared" si="10"/>
        <v>2012Klatovy</v>
      </c>
      <c r="C383" s="13">
        <v>2012</v>
      </c>
      <c r="D383" s="14" t="s">
        <v>37</v>
      </c>
      <c r="E383" s="14" t="s">
        <v>34</v>
      </c>
      <c r="F383" s="449">
        <v>103.3732</v>
      </c>
      <c r="G383" s="398">
        <v>69.5</v>
      </c>
      <c r="H383" s="458">
        <v>208</v>
      </c>
      <c r="I383" s="398">
        <v>889</v>
      </c>
      <c r="J383" s="398">
        <v>830</v>
      </c>
      <c r="K383" s="398">
        <v>249</v>
      </c>
      <c r="L383" s="392">
        <f t="shared" si="11"/>
        <v>109.5</v>
      </c>
    </row>
    <row r="384" spans="1:12" x14ac:dyDescent="0.25">
      <c r="A384" s="13">
        <v>35</v>
      </c>
      <c r="B384" s="80" t="str">
        <f t="shared" si="10"/>
        <v>2012Plzeň-jih</v>
      </c>
      <c r="C384" s="13">
        <v>2012</v>
      </c>
      <c r="D384" s="14" t="s">
        <v>38</v>
      </c>
      <c r="E384" s="14" t="s">
        <v>34</v>
      </c>
      <c r="F384" s="449">
        <v>70.125889999999998</v>
      </c>
      <c r="G384" s="398">
        <v>48</v>
      </c>
      <c r="H384" s="458">
        <v>146</v>
      </c>
      <c r="I384" s="398">
        <v>801</v>
      </c>
      <c r="J384" s="398">
        <v>766</v>
      </c>
      <c r="K384" s="398">
        <v>140</v>
      </c>
      <c r="L384" s="392">
        <f t="shared" si="11"/>
        <v>66.710182767624019</v>
      </c>
    </row>
    <row r="385" spans="1:12" x14ac:dyDescent="0.25">
      <c r="A385" s="13">
        <v>36</v>
      </c>
      <c r="B385" s="80" t="str">
        <f t="shared" si="10"/>
        <v>2012Plzeň-Město</v>
      </c>
      <c r="C385" s="13">
        <v>2012</v>
      </c>
      <c r="D385" s="14" t="s">
        <v>136</v>
      </c>
      <c r="E385" s="14" t="s">
        <v>34</v>
      </c>
      <c r="F385" s="449">
        <v>113.1194</v>
      </c>
      <c r="G385" s="398">
        <v>62</v>
      </c>
      <c r="H385" s="458">
        <v>250</v>
      </c>
      <c r="I385" s="398">
        <v>1745</v>
      </c>
      <c r="J385" s="398">
        <v>1805</v>
      </c>
      <c r="K385" s="398">
        <v>411</v>
      </c>
      <c r="L385" s="392">
        <f t="shared" si="11"/>
        <v>83.11080332409972</v>
      </c>
    </row>
    <row r="386" spans="1:12" x14ac:dyDescent="0.25">
      <c r="A386" s="13">
        <v>37</v>
      </c>
      <c r="B386" s="80" t="str">
        <f t="shared" si="10"/>
        <v>2012Plzeň-sever</v>
      </c>
      <c r="C386" s="13">
        <v>2012</v>
      </c>
      <c r="D386" s="14" t="s">
        <v>39</v>
      </c>
      <c r="E386" s="14" t="s">
        <v>34</v>
      </c>
      <c r="F386" s="449">
        <v>123.235</v>
      </c>
      <c r="G386" s="398">
        <v>67</v>
      </c>
      <c r="H386" s="458">
        <v>288</v>
      </c>
      <c r="I386" s="398">
        <v>661</v>
      </c>
      <c r="J386" s="398">
        <v>660</v>
      </c>
      <c r="K386" s="398">
        <v>169</v>
      </c>
      <c r="L386" s="392">
        <f t="shared" si="11"/>
        <v>93.462121212121204</v>
      </c>
    </row>
    <row r="387" spans="1:12" x14ac:dyDescent="0.25">
      <c r="A387" s="13">
        <v>38</v>
      </c>
      <c r="B387" s="80" t="str">
        <f t="shared" si="10"/>
        <v>2012Rokycany</v>
      </c>
      <c r="C387" s="13">
        <v>2012</v>
      </c>
      <c r="D387" s="14" t="s">
        <v>40</v>
      </c>
      <c r="E387" s="14" t="s">
        <v>34</v>
      </c>
      <c r="F387" s="449">
        <v>88.101410000000001</v>
      </c>
      <c r="G387" s="398">
        <v>58</v>
      </c>
      <c r="H387" s="458">
        <v>198</v>
      </c>
      <c r="I387" s="398">
        <v>375</v>
      </c>
      <c r="J387" s="398">
        <v>376</v>
      </c>
      <c r="K387" s="398">
        <v>76</v>
      </c>
      <c r="L387" s="392">
        <f t="shared" si="11"/>
        <v>73.776595744680847</v>
      </c>
    </row>
    <row r="388" spans="1:12" x14ac:dyDescent="0.25">
      <c r="A388" s="13">
        <v>39</v>
      </c>
      <c r="B388" s="80" t="str">
        <f t="shared" si="10"/>
        <v>2012Sokolov</v>
      </c>
      <c r="C388" s="13">
        <v>2012</v>
      </c>
      <c r="D388" s="14" t="s">
        <v>41</v>
      </c>
      <c r="E388" s="14" t="s">
        <v>34</v>
      </c>
      <c r="F388" s="449">
        <v>100.9726</v>
      </c>
      <c r="G388" s="398">
        <v>77</v>
      </c>
      <c r="H388" s="458">
        <v>194</v>
      </c>
      <c r="I388" s="398">
        <v>1316</v>
      </c>
      <c r="J388" s="398">
        <v>1384</v>
      </c>
      <c r="K388" s="398">
        <v>333</v>
      </c>
      <c r="L388" s="392">
        <f t="shared" si="11"/>
        <v>87.821531791907518</v>
      </c>
    </row>
    <row r="389" spans="1:12" x14ac:dyDescent="0.25">
      <c r="A389" s="13">
        <v>40</v>
      </c>
      <c r="B389" s="80" t="str">
        <f t="shared" si="10"/>
        <v>2012Tachov</v>
      </c>
      <c r="C389" s="13">
        <v>2012</v>
      </c>
      <c r="D389" s="14" t="s">
        <v>42</v>
      </c>
      <c r="E389" s="14" t="s">
        <v>34</v>
      </c>
      <c r="F389" s="449">
        <v>117.3402</v>
      </c>
      <c r="G389" s="398">
        <v>62</v>
      </c>
      <c r="H389" s="458">
        <v>255</v>
      </c>
      <c r="I389" s="398">
        <v>582</v>
      </c>
      <c r="J389" s="398">
        <v>607</v>
      </c>
      <c r="K389" s="398">
        <v>140</v>
      </c>
      <c r="L389" s="392">
        <f t="shared" si="11"/>
        <v>84.184514003294893</v>
      </c>
    </row>
    <row r="390" spans="1:12" x14ac:dyDescent="0.25">
      <c r="A390" s="13">
        <v>41</v>
      </c>
      <c r="B390" s="80" t="str">
        <f t="shared" si="10"/>
        <v>2012Česká Lípa</v>
      </c>
      <c r="C390" s="13">
        <v>2012</v>
      </c>
      <c r="D390" s="14" t="s">
        <v>43</v>
      </c>
      <c r="E390" s="14" t="s">
        <v>44</v>
      </c>
      <c r="F390" s="449">
        <v>122.10639999999999</v>
      </c>
      <c r="G390" s="398">
        <v>92</v>
      </c>
      <c r="H390" s="458">
        <v>233</v>
      </c>
      <c r="I390" s="398">
        <v>1272</v>
      </c>
      <c r="J390" s="398">
        <v>1299</v>
      </c>
      <c r="K390" s="398">
        <v>361</v>
      </c>
      <c r="L390" s="392">
        <f t="shared" si="11"/>
        <v>101.43571978444957</v>
      </c>
    </row>
    <row r="391" spans="1:12" x14ac:dyDescent="0.25">
      <c r="A391" s="13">
        <v>42</v>
      </c>
      <c r="B391" s="80" t="str">
        <f t="shared" ref="B391:B454" si="12">CONCATENATE(C391,D391)</f>
        <v>2012Děčín</v>
      </c>
      <c r="C391" s="13">
        <v>2012</v>
      </c>
      <c r="D391" s="14" t="s">
        <v>45</v>
      </c>
      <c r="E391" s="14" t="s">
        <v>44</v>
      </c>
      <c r="F391" s="449">
        <v>162.1208</v>
      </c>
      <c r="G391" s="398">
        <v>97</v>
      </c>
      <c r="H391" s="458">
        <v>389</v>
      </c>
      <c r="I391" s="398">
        <v>1545</v>
      </c>
      <c r="J391" s="398">
        <v>1609</v>
      </c>
      <c r="K391" s="398">
        <v>663</v>
      </c>
      <c r="L391" s="392">
        <f t="shared" ref="L391:L454" si="13">K391/J391*365</f>
        <v>150.40087010565568</v>
      </c>
    </row>
    <row r="392" spans="1:12" x14ac:dyDescent="0.25">
      <c r="A392" s="13">
        <v>43</v>
      </c>
      <c r="B392" s="80" t="str">
        <f t="shared" si="12"/>
        <v>2012Chomutov</v>
      </c>
      <c r="C392" s="13">
        <v>2012</v>
      </c>
      <c r="D392" s="14" t="s">
        <v>46</v>
      </c>
      <c r="E392" s="14" t="s">
        <v>44</v>
      </c>
      <c r="F392" s="449">
        <v>390.13279999999997</v>
      </c>
      <c r="G392" s="398">
        <v>328.5</v>
      </c>
      <c r="H392" s="458">
        <v>806</v>
      </c>
      <c r="I392" s="398">
        <v>1332</v>
      </c>
      <c r="J392" s="398">
        <v>1574</v>
      </c>
      <c r="K392" s="398">
        <v>892</v>
      </c>
      <c r="L392" s="392">
        <f t="shared" si="13"/>
        <v>206.84879288437105</v>
      </c>
    </row>
    <row r="393" spans="1:12" x14ac:dyDescent="0.25">
      <c r="A393" s="13">
        <v>44</v>
      </c>
      <c r="B393" s="80" t="str">
        <f t="shared" si="12"/>
        <v>2012Jablonec nad Nisou</v>
      </c>
      <c r="C393" s="13">
        <v>2012</v>
      </c>
      <c r="D393" s="14" t="s">
        <v>47</v>
      </c>
      <c r="E393" s="14" t="s">
        <v>44</v>
      </c>
      <c r="F393" s="449">
        <v>108.3472</v>
      </c>
      <c r="G393" s="398">
        <v>69</v>
      </c>
      <c r="H393" s="458">
        <v>223</v>
      </c>
      <c r="I393" s="398">
        <v>949</v>
      </c>
      <c r="J393" s="398">
        <v>950</v>
      </c>
      <c r="K393" s="398">
        <v>229</v>
      </c>
      <c r="L393" s="392">
        <f t="shared" si="13"/>
        <v>87.984210526315792</v>
      </c>
    </row>
    <row r="394" spans="1:12" x14ac:dyDescent="0.25">
      <c r="A394" s="13">
        <v>45</v>
      </c>
      <c r="B394" s="80" t="str">
        <f t="shared" si="12"/>
        <v>2012Liberec</v>
      </c>
      <c r="C394" s="13">
        <v>2012</v>
      </c>
      <c r="D394" s="14" t="s">
        <v>48</v>
      </c>
      <c r="E394" s="14" t="s">
        <v>44</v>
      </c>
      <c r="F394" s="449">
        <v>266.86919999999998</v>
      </c>
      <c r="G394" s="398">
        <v>251</v>
      </c>
      <c r="H394" s="458">
        <v>488</v>
      </c>
      <c r="I394" s="398">
        <v>1660</v>
      </c>
      <c r="J394" s="398">
        <v>1696</v>
      </c>
      <c r="K394" s="398">
        <v>1095</v>
      </c>
      <c r="L394" s="392">
        <f t="shared" si="13"/>
        <v>235.65742924528303</v>
      </c>
    </row>
    <row r="395" spans="1:12" x14ac:dyDescent="0.25">
      <c r="A395" s="13">
        <v>46</v>
      </c>
      <c r="B395" s="80" t="str">
        <f t="shared" si="12"/>
        <v>2012Litoměřice</v>
      </c>
      <c r="C395" s="13">
        <v>2012</v>
      </c>
      <c r="D395" s="14" t="s">
        <v>49</v>
      </c>
      <c r="E395" s="14" t="s">
        <v>44</v>
      </c>
      <c r="F395" s="449">
        <v>120.818</v>
      </c>
      <c r="G395" s="398">
        <v>90</v>
      </c>
      <c r="H395" s="458">
        <v>256</v>
      </c>
      <c r="I395" s="398">
        <v>1419</v>
      </c>
      <c r="J395" s="398">
        <v>1184</v>
      </c>
      <c r="K395" s="398">
        <v>618</v>
      </c>
      <c r="L395" s="392">
        <f t="shared" si="13"/>
        <v>190.51520270270268</v>
      </c>
    </row>
    <row r="396" spans="1:12" x14ac:dyDescent="0.25">
      <c r="A396" s="13">
        <v>47</v>
      </c>
      <c r="B396" s="80" t="str">
        <f t="shared" si="12"/>
        <v>2012Louny</v>
      </c>
      <c r="C396" s="13">
        <v>2012</v>
      </c>
      <c r="D396" s="14" t="s">
        <v>50</v>
      </c>
      <c r="E396" s="14" t="s">
        <v>44</v>
      </c>
      <c r="F396" s="449">
        <v>189.23259999999999</v>
      </c>
      <c r="G396" s="398">
        <v>180.5</v>
      </c>
      <c r="H396" s="458">
        <v>298</v>
      </c>
      <c r="I396" s="398">
        <v>1004</v>
      </c>
      <c r="J396" s="398">
        <v>947</v>
      </c>
      <c r="K396" s="398">
        <v>524</v>
      </c>
      <c r="L396" s="392">
        <f t="shared" si="13"/>
        <v>201.96409714889123</v>
      </c>
    </row>
    <row r="397" spans="1:12" x14ac:dyDescent="0.25">
      <c r="A397" s="13">
        <v>48</v>
      </c>
      <c r="B397" s="80" t="str">
        <f t="shared" si="12"/>
        <v>2012Most</v>
      </c>
      <c r="C397" s="13">
        <v>2012</v>
      </c>
      <c r="D397" s="14" t="s">
        <v>51</v>
      </c>
      <c r="E397" s="14" t="s">
        <v>44</v>
      </c>
      <c r="F397" s="449">
        <v>153.97749999999999</v>
      </c>
      <c r="G397" s="398">
        <v>105</v>
      </c>
      <c r="H397" s="458">
        <v>317</v>
      </c>
      <c r="I397" s="398">
        <v>1698</v>
      </c>
      <c r="J397" s="398">
        <v>1707</v>
      </c>
      <c r="K397" s="398">
        <v>601</v>
      </c>
      <c r="L397" s="392">
        <f t="shared" si="13"/>
        <v>128.50908025776215</v>
      </c>
    </row>
    <row r="398" spans="1:12" x14ac:dyDescent="0.25">
      <c r="A398" s="13">
        <v>49</v>
      </c>
      <c r="B398" s="80" t="str">
        <f t="shared" si="12"/>
        <v>2012Teplice</v>
      </c>
      <c r="C398" s="13">
        <v>2012</v>
      </c>
      <c r="D398" s="14" t="s">
        <v>52</v>
      </c>
      <c r="E398" s="14" t="s">
        <v>44</v>
      </c>
      <c r="F398" s="449">
        <v>146.53100000000001</v>
      </c>
      <c r="G398" s="398">
        <v>96</v>
      </c>
      <c r="H398" s="458">
        <v>321</v>
      </c>
      <c r="I398" s="398">
        <v>1972</v>
      </c>
      <c r="J398" s="398">
        <v>2045</v>
      </c>
      <c r="K398" s="398">
        <v>681</v>
      </c>
      <c r="L398" s="392">
        <f t="shared" si="13"/>
        <v>121.5476772616137</v>
      </c>
    </row>
    <row r="399" spans="1:12" x14ac:dyDescent="0.25">
      <c r="A399" s="13">
        <v>50</v>
      </c>
      <c r="B399" s="80" t="str">
        <f t="shared" si="12"/>
        <v>2012Ústí nad Labem</v>
      </c>
      <c r="C399" s="13">
        <v>2012</v>
      </c>
      <c r="D399" s="14" t="s">
        <v>53</v>
      </c>
      <c r="E399" s="14" t="s">
        <v>44</v>
      </c>
      <c r="F399" s="449">
        <v>225.5172</v>
      </c>
      <c r="G399" s="398">
        <v>143</v>
      </c>
      <c r="H399" s="458">
        <v>492</v>
      </c>
      <c r="I399" s="398">
        <v>1878</v>
      </c>
      <c r="J399" s="398">
        <v>2101</v>
      </c>
      <c r="K399" s="398">
        <v>778</v>
      </c>
      <c r="L399" s="392">
        <f t="shared" si="13"/>
        <v>135.15944788196097</v>
      </c>
    </row>
    <row r="400" spans="1:12" x14ac:dyDescent="0.25">
      <c r="A400" s="13">
        <v>51</v>
      </c>
      <c r="B400" s="80" t="str">
        <f t="shared" si="12"/>
        <v>2012Havlíčkův Brod</v>
      </c>
      <c r="C400" s="13">
        <v>2012</v>
      </c>
      <c r="D400" s="14" t="s">
        <v>54</v>
      </c>
      <c r="E400" s="14" t="s">
        <v>55</v>
      </c>
      <c r="F400" s="449">
        <v>84.929469999999995</v>
      </c>
      <c r="G400" s="398">
        <v>44</v>
      </c>
      <c r="H400" s="458">
        <v>195</v>
      </c>
      <c r="I400" s="398">
        <v>753</v>
      </c>
      <c r="J400" s="398">
        <v>692</v>
      </c>
      <c r="K400" s="398">
        <v>225</v>
      </c>
      <c r="L400" s="392">
        <f t="shared" si="13"/>
        <v>118.67774566473989</v>
      </c>
    </row>
    <row r="401" spans="1:12" x14ac:dyDescent="0.25">
      <c r="A401" s="13">
        <v>52</v>
      </c>
      <c r="B401" s="80" t="str">
        <f t="shared" si="12"/>
        <v>2012Hradec Králové</v>
      </c>
      <c r="C401" s="13">
        <v>2012</v>
      </c>
      <c r="D401" s="14" t="s">
        <v>56</v>
      </c>
      <c r="E401" s="14" t="s">
        <v>55</v>
      </c>
      <c r="F401" s="449">
        <v>113.89409999999999</v>
      </c>
      <c r="G401" s="398">
        <v>72</v>
      </c>
      <c r="H401" s="458">
        <v>246</v>
      </c>
      <c r="I401" s="398">
        <v>1320</v>
      </c>
      <c r="J401" s="398">
        <v>1240</v>
      </c>
      <c r="K401" s="398">
        <v>452</v>
      </c>
      <c r="L401" s="392">
        <f t="shared" si="13"/>
        <v>133.04838709677418</v>
      </c>
    </row>
    <row r="402" spans="1:12" x14ac:dyDescent="0.25">
      <c r="A402" s="13">
        <v>53</v>
      </c>
      <c r="B402" s="80" t="str">
        <f t="shared" si="12"/>
        <v>2012Chrudim</v>
      </c>
      <c r="C402" s="13">
        <v>2012</v>
      </c>
      <c r="D402" s="14" t="s">
        <v>57</v>
      </c>
      <c r="E402" s="14" t="s">
        <v>55</v>
      </c>
      <c r="F402" s="449">
        <v>141.75360000000001</v>
      </c>
      <c r="G402" s="398">
        <v>94</v>
      </c>
      <c r="H402" s="458">
        <v>310</v>
      </c>
      <c r="I402" s="398">
        <v>853</v>
      </c>
      <c r="J402" s="398">
        <v>896</v>
      </c>
      <c r="K402" s="398">
        <v>270</v>
      </c>
      <c r="L402" s="392">
        <f t="shared" si="13"/>
        <v>109.98883928571428</v>
      </c>
    </row>
    <row r="403" spans="1:12" x14ac:dyDescent="0.25">
      <c r="A403" s="13">
        <v>54</v>
      </c>
      <c r="B403" s="80" t="str">
        <f t="shared" si="12"/>
        <v>2012Jičín</v>
      </c>
      <c r="C403" s="13">
        <v>2012</v>
      </c>
      <c r="D403" s="14" t="s">
        <v>58</v>
      </c>
      <c r="E403" s="14" t="s">
        <v>55</v>
      </c>
      <c r="F403" s="449">
        <v>146.89840000000001</v>
      </c>
      <c r="G403" s="398">
        <v>110</v>
      </c>
      <c r="H403" s="458">
        <v>293</v>
      </c>
      <c r="I403" s="398">
        <v>692</v>
      </c>
      <c r="J403" s="398">
        <v>716</v>
      </c>
      <c r="K403" s="398">
        <v>235</v>
      </c>
      <c r="L403" s="392">
        <f t="shared" si="13"/>
        <v>119.79748603351955</v>
      </c>
    </row>
    <row r="404" spans="1:12" x14ac:dyDescent="0.25">
      <c r="A404" s="13">
        <v>55</v>
      </c>
      <c r="B404" s="80" t="str">
        <f t="shared" si="12"/>
        <v>2012Náchod</v>
      </c>
      <c r="C404" s="13">
        <v>2012</v>
      </c>
      <c r="D404" s="14" t="s">
        <v>59</v>
      </c>
      <c r="E404" s="14" t="s">
        <v>55</v>
      </c>
      <c r="F404" s="449">
        <v>69.606830000000002</v>
      </c>
      <c r="G404" s="398">
        <v>40</v>
      </c>
      <c r="H404" s="458">
        <v>153</v>
      </c>
      <c r="I404" s="398">
        <v>1231</v>
      </c>
      <c r="J404" s="398">
        <v>1164</v>
      </c>
      <c r="K404" s="398">
        <v>252</v>
      </c>
      <c r="L404" s="392">
        <f t="shared" si="13"/>
        <v>79.020618556701038</v>
      </c>
    </row>
    <row r="405" spans="1:12" x14ac:dyDescent="0.25">
      <c r="A405" s="13">
        <v>56</v>
      </c>
      <c r="B405" s="80" t="str">
        <f t="shared" si="12"/>
        <v>2012Pardubice</v>
      </c>
      <c r="C405" s="13">
        <v>2012</v>
      </c>
      <c r="D405" s="14" t="s">
        <v>60</v>
      </c>
      <c r="E405" s="14" t="s">
        <v>55</v>
      </c>
      <c r="F405" s="449">
        <v>116.3464</v>
      </c>
      <c r="G405" s="398">
        <v>88</v>
      </c>
      <c r="H405" s="458">
        <v>233</v>
      </c>
      <c r="I405" s="398">
        <v>1595</v>
      </c>
      <c r="J405" s="398">
        <v>1655</v>
      </c>
      <c r="K405" s="398">
        <v>488</v>
      </c>
      <c r="L405" s="392">
        <f t="shared" si="13"/>
        <v>107.62537764350454</v>
      </c>
    </row>
    <row r="406" spans="1:12" x14ac:dyDescent="0.25">
      <c r="A406" s="13">
        <v>57</v>
      </c>
      <c r="B406" s="80" t="str">
        <f t="shared" si="12"/>
        <v>2012Rychnov nad Kněžnou</v>
      </c>
      <c r="C406" s="13">
        <v>2012</v>
      </c>
      <c r="D406" s="14" t="s">
        <v>61</v>
      </c>
      <c r="E406" s="14" t="s">
        <v>55</v>
      </c>
      <c r="F406" s="449">
        <v>107.4119</v>
      </c>
      <c r="G406" s="398">
        <v>71</v>
      </c>
      <c r="H406" s="458">
        <v>224</v>
      </c>
      <c r="I406" s="398">
        <v>712</v>
      </c>
      <c r="J406" s="398">
        <v>710</v>
      </c>
      <c r="K406" s="398">
        <v>182</v>
      </c>
      <c r="L406" s="392">
        <f t="shared" si="13"/>
        <v>93.563380281690144</v>
      </c>
    </row>
    <row r="407" spans="1:12" x14ac:dyDescent="0.25">
      <c r="A407" s="13">
        <v>58</v>
      </c>
      <c r="B407" s="80" t="str">
        <f t="shared" si="12"/>
        <v>2012Semily</v>
      </c>
      <c r="C407" s="13">
        <v>2012</v>
      </c>
      <c r="D407" s="14" t="s">
        <v>62</v>
      </c>
      <c r="E407" s="14" t="s">
        <v>55</v>
      </c>
      <c r="F407" s="449">
        <v>109.3327</v>
      </c>
      <c r="G407" s="398">
        <v>77</v>
      </c>
      <c r="H407" s="458">
        <v>190</v>
      </c>
      <c r="I407" s="398">
        <v>571</v>
      </c>
      <c r="J407" s="398">
        <v>562</v>
      </c>
      <c r="K407" s="398">
        <v>143</v>
      </c>
      <c r="L407" s="392">
        <f t="shared" si="13"/>
        <v>92.87366548042705</v>
      </c>
    </row>
    <row r="408" spans="1:12" x14ac:dyDescent="0.25">
      <c r="A408" s="13">
        <v>59</v>
      </c>
      <c r="B408" s="80" t="str">
        <f t="shared" si="12"/>
        <v>2012Svitavy</v>
      </c>
      <c r="C408" s="13">
        <v>2012</v>
      </c>
      <c r="D408" s="14" t="s">
        <v>63</v>
      </c>
      <c r="E408" s="14" t="s">
        <v>55</v>
      </c>
      <c r="F408" s="449">
        <v>91.722750000000005</v>
      </c>
      <c r="G408" s="398">
        <v>62</v>
      </c>
      <c r="H408" s="458">
        <v>194</v>
      </c>
      <c r="I408" s="398">
        <v>988</v>
      </c>
      <c r="J408" s="398">
        <v>973</v>
      </c>
      <c r="K408" s="398">
        <v>209</v>
      </c>
      <c r="L408" s="392">
        <f t="shared" si="13"/>
        <v>78.401849948612536</v>
      </c>
    </row>
    <row r="409" spans="1:12" x14ac:dyDescent="0.25">
      <c r="A409" s="13">
        <v>60</v>
      </c>
      <c r="B409" s="80" t="str">
        <f t="shared" si="12"/>
        <v>2012Trutnov</v>
      </c>
      <c r="C409" s="13">
        <v>2012</v>
      </c>
      <c r="D409" s="14" t="s">
        <v>64</v>
      </c>
      <c r="E409" s="14" t="s">
        <v>55</v>
      </c>
      <c r="F409" s="449">
        <v>98.784819999999996</v>
      </c>
      <c r="G409" s="398">
        <v>63</v>
      </c>
      <c r="H409" s="458">
        <v>203</v>
      </c>
      <c r="I409" s="398">
        <v>1372</v>
      </c>
      <c r="J409" s="398">
        <v>1313</v>
      </c>
      <c r="K409" s="398">
        <v>362</v>
      </c>
      <c r="L409" s="392">
        <f t="shared" si="13"/>
        <v>100.63214013709063</v>
      </c>
    </row>
    <row r="410" spans="1:12" x14ac:dyDescent="0.25">
      <c r="A410" s="13">
        <v>61</v>
      </c>
      <c r="B410" s="80" t="str">
        <f t="shared" si="12"/>
        <v>2012Ústí nad Orlicí</v>
      </c>
      <c r="C410" s="13">
        <v>2012</v>
      </c>
      <c r="D410" s="14" t="s">
        <v>65</v>
      </c>
      <c r="E410" s="14" t="s">
        <v>55</v>
      </c>
      <c r="F410" s="449">
        <v>59.333329999999997</v>
      </c>
      <c r="G410" s="398">
        <v>28</v>
      </c>
      <c r="H410" s="458">
        <v>140</v>
      </c>
      <c r="I410" s="398">
        <v>1294</v>
      </c>
      <c r="J410" s="398">
        <v>1279</v>
      </c>
      <c r="K410" s="398">
        <v>209</v>
      </c>
      <c r="L410" s="392">
        <f t="shared" si="13"/>
        <v>59.644253322908519</v>
      </c>
    </row>
    <row r="411" spans="1:12" x14ac:dyDescent="0.25">
      <c r="A411" s="13">
        <v>62</v>
      </c>
      <c r="B411" s="80" t="str">
        <f t="shared" si="12"/>
        <v>2012Blansko</v>
      </c>
      <c r="C411" s="13">
        <v>2012</v>
      </c>
      <c r="D411" s="14" t="s">
        <v>66</v>
      </c>
      <c r="E411" s="14" t="s">
        <v>67</v>
      </c>
      <c r="F411" s="449">
        <v>90.838970000000003</v>
      </c>
      <c r="G411" s="398">
        <v>57</v>
      </c>
      <c r="H411" s="458">
        <v>189</v>
      </c>
      <c r="I411" s="398">
        <v>836</v>
      </c>
      <c r="J411" s="398">
        <v>856</v>
      </c>
      <c r="K411" s="398">
        <v>206</v>
      </c>
      <c r="L411" s="392">
        <f t="shared" si="13"/>
        <v>87.838785046728972</v>
      </c>
    </row>
    <row r="412" spans="1:12" x14ac:dyDescent="0.25">
      <c r="A412" s="13">
        <v>63</v>
      </c>
      <c r="B412" s="80" t="str">
        <f t="shared" si="12"/>
        <v>2012Brno-město</v>
      </c>
      <c r="C412" s="13">
        <v>2012</v>
      </c>
      <c r="D412" s="14" t="s">
        <v>68</v>
      </c>
      <c r="E412" s="14" t="s">
        <v>67</v>
      </c>
      <c r="F412" s="449">
        <v>225.48410000000001</v>
      </c>
      <c r="G412" s="398">
        <v>176</v>
      </c>
      <c r="H412" s="458">
        <v>455</v>
      </c>
      <c r="I412" s="398">
        <v>2447</v>
      </c>
      <c r="J412" s="398">
        <v>2550</v>
      </c>
      <c r="K412" s="398">
        <v>1291</v>
      </c>
      <c r="L412" s="392">
        <f t="shared" si="13"/>
        <v>184.79019607843136</v>
      </c>
    </row>
    <row r="413" spans="1:12" x14ac:dyDescent="0.25">
      <c r="A413" s="13">
        <v>64</v>
      </c>
      <c r="B413" s="80" t="str">
        <f t="shared" si="12"/>
        <v>2012Brno-venkov</v>
      </c>
      <c r="C413" s="13">
        <v>2012</v>
      </c>
      <c r="D413" s="14" t="s">
        <v>69</v>
      </c>
      <c r="E413" s="14" t="s">
        <v>67</v>
      </c>
      <c r="F413" s="449">
        <v>115.9967</v>
      </c>
      <c r="G413" s="398">
        <v>76</v>
      </c>
      <c r="H413" s="458">
        <v>245</v>
      </c>
      <c r="I413" s="398">
        <v>1325</v>
      </c>
      <c r="J413" s="398">
        <v>1236</v>
      </c>
      <c r="K413" s="398">
        <v>431</v>
      </c>
      <c r="L413" s="392">
        <f t="shared" si="13"/>
        <v>127.27750809061489</v>
      </c>
    </row>
    <row r="414" spans="1:12" x14ac:dyDescent="0.25">
      <c r="A414" s="13">
        <v>65</v>
      </c>
      <c r="B414" s="80" t="str">
        <f t="shared" si="12"/>
        <v>2012Břeclav</v>
      </c>
      <c r="C414" s="13">
        <v>2012</v>
      </c>
      <c r="D414" s="14" t="s">
        <v>70</v>
      </c>
      <c r="E414" s="14" t="s">
        <v>67</v>
      </c>
      <c r="F414" s="449">
        <v>157.929</v>
      </c>
      <c r="G414" s="398">
        <v>88</v>
      </c>
      <c r="H414" s="458">
        <v>398</v>
      </c>
      <c r="I414" s="398">
        <v>1170</v>
      </c>
      <c r="J414" s="398">
        <v>1141</v>
      </c>
      <c r="K414" s="398">
        <v>447</v>
      </c>
      <c r="L414" s="392">
        <f t="shared" si="13"/>
        <v>142.99298860648554</v>
      </c>
    </row>
    <row r="415" spans="1:12" x14ac:dyDescent="0.25">
      <c r="A415" s="13">
        <v>66</v>
      </c>
      <c r="B415" s="80" t="str">
        <f t="shared" si="12"/>
        <v>2012Hodonín</v>
      </c>
      <c r="C415" s="13">
        <v>2012</v>
      </c>
      <c r="D415" s="14" t="s">
        <v>71</v>
      </c>
      <c r="E415" s="14" t="s">
        <v>67</v>
      </c>
      <c r="F415" s="449">
        <v>189.7714</v>
      </c>
      <c r="G415" s="398">
        <v>149</v>
      </c>
      <c r="H415" s="458">
        <v>385</v>
      </c>
      <c r="I415" s="398">
        <v>936</v>
      </c>
      <c r="J415" s="398">
        <v>970</v>
      </c>
      <c r="K415" s="398">
        <v>570</v>
      </c>
      <c r="L415" s="392">
        <f t="shared" si="13"/>
        <v>214.48453608247422</v>
      </c>
    </row>
    <row r="416" spans="1:12" x14ac:dyDescent="0.25">
      <c r="A416" s="13">
        <v>67</v>
      </c>
      <c r="B416" s="80" t="str">
        <f t="shared" si="12"/>
        <v>2012Jihlava</v>
      </c>
      <c r="C416" s="13">
        <v>2012</v>
      </c>
      <c r="D416" s="14" t="s">
        <v>72</v>
      </c>
      <c r="E416" s="14" t="s">
        <v>67</v>
      </c>
      <c r="F416" s="449">
        <v>117.7636</v>
      </c>
      <c r="G416" s="398">
        <v>70</v>
      </c>
      <c r="H416" s="458">
        <v>245</v>
      </c>
      <c r="I416" s="398">
        <v>812</v>
      </c>
      <c r="J416" s="398">
        <v>785</v>
      </c>
      <c r="K416" s="398">
        <v>246</v>
      </c>
      <c r="L416" s="392">
        <f t="shared" si="13"/>
        <v>114.38216560509554</v>
      </c>
    </row>
    <row r="417" spans="1:12" x14ac:dyDescent="0.25">
      <c r="A417" s="13">
        <v>68</v>
      </c>
      <c r="B417" s="80" t="str">
        <f t="shared" si="12"/>
        <v>2012Kroměříž</v>
      </c>
      <c r="C417" s="13">
        <v>2012</v>
      </c>
      <c r="D417" s="14" t="s">
        <v>73</v>
      </c>
      <c r="E417" s="14" t="s">
        <v>67</v>
      </c>
      <c r="F417" s="449">
        <v>96.714550000000003</v>
      </c>
      <c r="G417" s="398">
        <v>62</v>
      </c>
      <c r="H417" s="458">
        <v>210</v>
      </c>
      <c r="I417" s="398">
        <v>1189</v>
      </c>
      <c r="J417" s="398">
        <v>1180</v>
      </c>
      <c r="K417" s="398">
        <v>313</v>
      </c>
      <c r="L417" s="392">
        <f t="shared" si="13"/>
        <v>96.817796610169481</v>
      </c>
    </row>
    <row r="418" spans="1:12" x14ac:dyDescent="0.25">
      <c r="A418" s="13">
        <v>69</v>
      </c>
      <c r="B418" s="80" t="str">
        <f t="shared" si="12"/>
        <v>2012Prostějov</v>
      </c>
      <c r="C418" s="13">
        <v>2012</v>
      </c>
      <c r="D418" s="14" t="s">
        <v>74</v>
      </c>
      <c r="E418" s="14" t="s">
        <v>67</v>
      </c>
      <c r="F418" s="449">
        <v>127.4328</v>
      </c>
      <c r="G418" s="398">
        <v>90</v>
      </c>
      <c r="H418" s="458">
        <v>240</v>
      </c>
      <c r="I418" s="398">
        <v>1079</v>
      </c>
      <c r="J418" s="398">
        <v>1130</v>
      </c>
      <c r="K418" s="398">
        <v>289</v>
      </c>
      <c r="L418" s="392">
        <f t="shared" si="13"/>
        <v>93.349557522123888</v>
      </c>
    </row>
    <row r="419" spans="1:12" x14ac:dyDescent="0.25">
      <c r="A419" s="13">
        <v>70</v>
      </c>
      <c r="B419" s="80" t="str">
        <f t="shared" si="12"/>
        <v>2012Třebíč</v>
      </c>
      <c r="C419" s="13">
        <v>2012</v>
      </c>
      <c r="D419" s="14" t="s">
        <v>75</v>
      </c>
      <c r="E419" s="14" t="s">
        <v>67</v>
      </c>
      <c r="F419" s="449">
        <v>124.99720000000001</v>
      </c>
      <c r="G419" s="398">
        <v>96</v>
      </c>
      <c r="H419" s="458">
        <v>253</v>
      </c>
      <c r="I419" s="398">
        <v>856</v>
      </c>
      <c r="J419" s="398">
        <v>838</v>
      </c>
      <c r="K419" s="398">
        <v>265</v>
      </c>
      <c r="L419" s="392">
        <f t="shared" si="13"/>
        <v>115.4236276849642</v>
      </c>
    </row>
    <row r="420" spans="1:12" x14ac:dyDescent="0.25">
      <c r="A420" s="13">
        <v>71</v>
      </c>
      <c r="B420" s="80" t="str">
        <f t="shared" si="12"/>
        <v>2012Uherské Hradiště</v>
      </c>
      <c r="C420" s="13">
        <v>2012</v>
      </c>
      <c r="D420" s="14" t="s">
        <v>76</v>
      </c>
      <c r="E420" s="14" t="s">
        <v>67</v>
      </c>
      <c r="F420" s="449">
        <v>142.39959999999999</v>
      </c>
      <c r="G420" s="398">
        <v>87</v>
      </c>
      <c r="H420" s="458">
        <v>316</v>
      </c>
      <c r="I420" s="398">
        <v>1015</v>
      </c>
      <c r="J420" s="398">
        <v>1067</v>
      </c>
      <c r="K420" s="398">
        <v>348</v>
      </c>
      <c r="L420" s="392">
        <f t="shared" si="13"/>
        <v>119.04404873477039</v>
      </c>
    </row>
    <row r="421" spans="1:12" x14ac:dyDescent="0.25">
      <c r="A421" s="13">
        <v>72</v>
      </c>
      <c r="B421" s="80" t="str">
        <f t="shared" si="12"/>
        <v>2012Vyškov</v>
      </c>
      <c r="C421" s="13">
        <v>2012</v>
      </c>
      <c r="D421" s="14" t="s">
        <v>77</v>
      </c>
      <c r="E421" s="14" t="s">
        <v>67</v>
      </c>
      <c r="F421" s="449">
        <v>333.48160000000001</v>
      </c>
      <c r="G421" s="398">
        <v>213</v>
      </c>
      <c r="H421" s="458">
        <v>813</v>
      </c>
      <c r="I421" s="398">
        <v>649</v>
      </c>
      <c r="J421" s="398">
        <v>621</v>
      </c>
      <c r="K421" s="398">
        <v>669</v>
      </c>
      <c r="L421" s="392">
        <f t="shared" si="13"/>
        <v>393.2125603864734</v>
      </c>
    </row>
    <row r="422" spans="1:12" x14ac:dyDescent="0.25">
      <c r="A422" s="13">
        <v>73</v>
      </c>
      <c r="B422" s="80" t="str">
        <f t="shared" si="12"/>
        <v>2012Zlín</v>
      </c>
      <c r="C422" s="13">
        <v>2012</v>
      </c>
      <c r="D422" s="14" t="s">
        <v>78</v>
      </c>
      <c r="E422" s="14" t="s">
        <v>67</v>
      </c>
      <c r="F422" s="449">
        <v>76.588939999999994</v>
      </c>
      <c r="G422" s="398">
        <v>45</v>
      </c>
      <c r="H422" s="458">
        <v>160</v>
      </c>
      <c r="I422" s="398">
        <v>1456</v>
      </c>
      <c r="J422" s="398">
        <v>1549</v>
      </c>
      <c r="K422" s="398">
        <v>242</v>
      </c>
      <c r="L422" s="392">
        <f t="shared" si="13"/>
        <v>57.023886378308589</v>
      </c>
    </row>
    <row r="423" spans="1:12" x14ac:dyDescent="0.25">
      <c r="A423" s="13">
        <v>74</v>
      </c>
      <c r="B423" s="80" t="str">
        <f t="shared" si="12"/>
        <v>2012Znojmo</v>
      </c>
      <c r="C423" s="13">
        <v>2012</v>
      </c>
      <c r="D423" s="14" t="s">
        <v>79</v>
      </c>
      <c r="E423" s="14" t="s">
        <v>67</v>
      </c>
      <c r="F423" s="449">
        <v>171.45519999999999</v>
      </c>
      <c r="G423" s="398">
        <v>134</v>
      </c>
      <c r="H423" s="458">
        <v>337</v>
      </c>
      <c r="I423" s="398">
        <v>1385</v>
      </c>
      <c r="J423" s="398">
        <v>1361</v>
      </c>
      <c r="K423" s="398">
        <v>642</v>
      </c>
      <c r="L423" s="392">
        <f t="shared" si="13"/>
        <v>172.17487141807493</v>
      </c>
    </row>
    <row r="424" spans="1:12" x14ac:dyDescent="0.25">
      <c r="A424" s="13">
        <v>75</v>
      </c>
      <c r="B424" s="80" t="str">
        <f t="shared" si="12"/>
        <v>2012Žďár nad Sázavou</v>
      </c>
      <c r="C424" s="13">
        <v>2012</v>
      </c>
      <c r="D424" s="14" t="s">
        <v>80</v>
      </c>
      <c r="E424" s="14" t="s">
        <v>67</v>
      </c>
      <c r="F424" s="449">
        <v>142.977</v>
      </c>
      <c r="G424" s="398">
        <v>105</v>
      </c>
      <c r="H424" s="458">
        <v>277</v>
      </c>
      <c r="I424" s="398">
        <v>887</v>
      </c>
      <c r="J424" s="398">
        <v>847</v>
      </c>
      <c r="K424" s="398">
        <v>330</v>
      </c>
      <c r="L424" s="392">
        <f t="shared" si="13"/>
        <v>142.20779220779221</v>
      </c>
    </row>
    <row r="425" spans="1:12" x14ac:dyDescent="0.25">
      <c r="A425" s="13">
        <v>76</v>
      </c>
      <c r="B425" s="80" t="str">
        <f t="shared" si="12"/>
        <v>2012Bruntál</v>
      </c>
      <c r="C425" s="13">
        <v>2012</v>
      </c>
      <c r="D425" s="14" t="s">
        <v>81</v>
      </c>
      <c r="E425" s="14" t="s">
        <v>82</v>
      </c>
      <c r="F425" s="449">
        <v>192.07589999999999</v>
      </c>
      <c r="G425" s="398">
        <v>150.5</v>
      </c>
      <c r="H425" s="458">
        <v>381</v>
      </c>
      <c r="I425" s="398">
        <v>1427</v>
      </c>
      <c r="J425" s="398">
        <v>1558</v>
      </c>
      <c r="K425" s="398">
        <v>586</v>
      </c>
      <c r="L425" s="392">
        <f t="shared" si="13"/>
        <v>137.2849807445443</v>
      </c>
    </row>
    <row r="426" spans="1:12" x14ac:dyDescent="0.25">
      <c r="A426" s="13">
        <v>77</v>
      </c>
      <c r="B426" s="80" t="str">
        <f t="shared" si="12"/>
        <v>2012Frýdek-Místek</v>
      </c>
      <c r="C426" s="13">
        <v>2012</v>
      </c>
      <c r="D426" s="14" t="s">
        <v>83</v>
      </c>
      <c r="E426" s="14" t="s">
        <v>82</v>
      </c>
      <c r="F426" s="449">
        <v>129.70679999999999</v>
      </c>
      <c r="G426" s="398">
        <v>95</v>
      </c>
      <c r="H426" s="458">
        <v>260</v>
      </c>
      <c r="I426" s="398">
        <v>2360</v>
      </c>
      <c r="J426" s="398">
        <v>2364</v>
      </c>
      <c r="K426" s="398">
        <v>664</v>
      </c>
      <c r="L426" s="392">
        <f t="shared" si="13"/>
        <v>102.52115059221657</v>
      </c>
    </row>
    <row r="427" spans="1:12" x14ac:dyDescent="0.25">
      <c r="A427" s="13">
        <v>78</v>
      </c>
      <c r="B427" s="80" t="str">
        <f t="shared" si="12"/>
        <v>2012Jeseník</v>
      </c>
      <c r="C427" s="13">
        <v>2012</v>
      </c>
      <c r="D427" s="14" t="s">
        <v>84</v>
      </c>
      <c r="E427" s="14" t="s">
        <v>82</v>
      </c>
      <c r="F427" s="449">
        <v>150.9853</v>
      </c>
      <c r="G427" s="398">
        <v>101</v>
      </c>
      <c r="H427" s="458">
        <v>333</v>
      </c>
      <c r="I427" s="398">
        <v>482</v>
      </c>
      <c r="J427" s="398">
        <v>425</v>
      </c>
      <c r="K427" s="398">
        <v>218</v>
      </c>
      <c r="L427" s="392">
        <f t="shared" si="13"/>
        <v>187.2235294117647</v>
      </c>
    </row>
    <row r="428" spans="1:12" x14ac:dyDescent="0.25">
      <c r="A428" s="13">
        <v>79</v>
      </c>
      <c r="B428" s="80" t="str">
        <f t="shared" si="12"/>
        <v>2012Karviná</v>
      </c>
      <c r="C428" s="13">
        <v>2012</v>
      </c>
      <c r="D428" s="14" t="s">
        <v>85</v>
      </c>
      <c r="E428" s="14" t="s">
        <v>82</v>
      </c>
      <c r="F428" s="449">
        <v>98.837329999999994</v>
      </c>
      <c r="G428" s="398">
        <v>79</v>
      </c>
      <c r="H428" s="458">
        <v>183</v>
      </c>
      <c r="I428" s="398">
        <v>3905</v>
      </c>
      <c r="J428" s="398">
        <v>3780</v>
      </c>
      <c r="K428" s="398">
        <v>1073</v>
      </c>
      <c r="L428" s="392">
        <f t="shared" si="13"/>
        <v>103.60978835978837</v>
      </c>
    </row>
    <row r="429" spans="1:12" x14ac:dyDescent="0.25">
      <c r="A429" s="13">
        <v>80</v>
      </c>
      <c r="B429" s="80" t="str">
        <f t="shared" si="12"/>
        <v>2012Nový Jičín</v>
      </c>
      <c r="C429" s="13">
        <v>2012</v>
      </c>
      <c r="D429" s="14" t="s">
        <v>86</v>
      </c>
      <c r="E429" s="14" t="s">
        <v>82</v>
      </c>
      <c r="F429" s="449">
        <v>109.7209</v>
      </c>
      <c r="G429" s="398">
        <v>71</v>
      </c>
      <c r="H429" s="458">
        <v>227</v>
      </c>
      <c r="I429" s="398">
        <v>1676</v>
      </c>
      <c r="J429" s="398">
        <v>1697</v>
      </c>
      <c r="K429" s="398">
        <v>406</v>
      </c>
      <c r="L429" s="392">
        <f t="shared" si="13"/>
        <v>87.324690630524458</v>
      </c>
    </row>
    <row r="430" spans="1:12" x14ac:dyDescent="0.25">
      <c r="A430" s="13">
        <v>81</v>
      </c>
      <c r="B430" s="80" t="str">
        <f t="shared" si="12"/>
        <v>2012Olomouc</v>
      </c>
      <c r="C430" s="13">
        <v>2012</v>
      </c>
      <c r="D430" s="14" t="s">
        <v>87</v>
      </c>
      <c r="E430" s="14" t="s">
        <v>82</v>
      </c>
      <c r="F430" s="449">
        <v>98.281080000000003</v>
      </c>
      <c r="G430" s="398">
        <v>69</v>
      </c>
      <c r="H430" s="458">
        <v>197</v>
      </c>
      <c r="I430" s="398">
        <v>1982</v>
      </c>
      <c r="J430" s="398">
        <v>1986</v>
      </c>
      <c r="K430" s="398">
        <v>523</v>
      </c>
      <c r="L430" s="392">
        <f t="shared" si="13"/>
        <v>96.120342396777446</v>
      </c>
    </row>
    <row r="431" spans="1:12" x14ac:dyDescent="0.25">
      <c r="A431" s="13">
        <v>82</v>
      </c>
      <c r="B431" s="80" t="str">
        <f t="shared" si="12"/>
        <v>2012Opava</v>
      </c>
      <c r="C431" s="13">
        <v>2012</v>
      </c>
      <c r="D431" s="14" t="s">
        <v>88</v>
      </c>
      <c r="E431" s="14" t="s">
        <v>82</v>
      </c>
      <c r="F431" s="449">
        <v>120.91889999999999</v>
      </c>
      <c r="G431" s="398">
        <v>91.5</v>
      </c>
      <c r="H431" s="458">
        <v>239</v>
      </c>
      <c r="I431" s="398">
        <v>1593</v>
      </c>
      <c r="J431" s="398">
        <v>1575</v>
      </c>
      <c r="K431" s="398">
        <v>451</v>
      </c>
      <c r="L431" s="392">
        <f t="shared" si="13"/>
        <v>104.51746031746032</v>
      </c>
    </row>
    <row r="432" spans="1:12" x14ac:dyDescent="0.25">
      <c r="A432" s="13">
        <v>83</v>
      </c>
      <c r="B432" s="80" t="str">
        <f t="shared" si="12"/>
        <v>2012Ostrava</v>
      </c>
      <c r="C432" s="13">
        <v>2012</v>
      </c>
      <c r="D432" s="14" t="s">
        <v>89</v>
      </c>
      <c r="E432" s="14" t="s">
        <v>82</v>
      </c>
      <c r="F432" s="449">
        <v>124.5316</v>
      </c>
      <c r="G432" s="398">
        <v>85</v>
      </c>
      <c r="H432" s="458">
        <v>247</v>
      </c>
      <c r="I432" s="398">
        <v>3707</v>
      </c>
      <c r="J432" s="398">
        <v>3557</v>
      </c>
      <c r="K432" s="398">
        <v>1195</v>
      </c>
      <c r="L432" s="392">
        <f t="shared" si="13"/>
        <v>122.62440258644925</v>
      </c>
    </row>
    <row r="433" spans="1:12" x14ac:dyDescent="0.25">
      <c r="A433" s="13">
        <v>84</v>
      </c>
      <c r="B433" s="80" t="str">
        <f t="shared" si="12"/>
        <v>2012Přerov</v>
      </c>
      <c r="C433" s="13">
        <v>2012</v>
      </c>
      <c r="D433" s="14" t="s">
        <v>90</v>
      </c>
      <c r="E433" s="14" t="s">
        <v>82</v>
      </c>
      <c r="F433" s="449">
        <v>152.6943</v>
      </c>
      <c r="G433" s="398">
        <v>113</v>
      </c>
      <c r="H433" s="458">
        <v>299</v>
      </c>
      <c r="I433" s="398">
        <v>1349</v>
      </c>
      <c r="J433" s="398">
        <v>1496</v>
      </c>
      <c r="K433" s="398">
        <v>394</v>
      </c>
      <c r="L433" s="392">
        <f t="shared" si="13"/>
        <v>96.129679144385022</v>
      </c>
    </row>
    <row r="434" spans="1:12" x14ac:dyDescent="0.25">
      <c r="A434" s="13">
        <v>85</v>
      </c>
      <c r="B434" s="80" t="str">
        <f t="shared" si="12"/>
        <v>2012Šumperk</v>
      </c>
      <c r="C434" s="13">
        <v>2012</v>
      </c>
      <c r="D434" s="14" t="s">
        <v>91</v>
      </c>
      <c r="E434" s="14" t="s">
        <v>82</v>
      </c>
      <c r="F434" s="449">
        <v>105.30110000000001</v>
      </c>
      <c r="G434" s="398">
        <v>70</v>
      </c>
      <c r="H434" s="458">
        <v>211</v>
      </c>
      <c r="I434" s="398">
        <v>1394</v>
      </c>
      <c r="J434" s="398">
        <v>1350</v>
      </c>
      <c r="K434" s="398">
        <v>383</v>
      </c>
      <c r="L434" s="392">
        <f t="shared" si="13"/>
        <v>103.55185185185184</v>
      </c>
    </row>
    <row r="435" spans="1:12" x14ac:dyDescent="0.25">
      <c r="A435" s="13">
        <v>86</v>
      </c>
      <c r="B435" s="80" t="str">
        <f t="shared" si="12"/>
        <v>2012Vsetín</v>
      </c>
      <c r="C435" s="13">
        <v>2012</v>
      </c>
      <c r="D435" s="14" t="s">
        <v>92</v>
      </c>
      <c r="E435" s="14" t="s">
        <v>82</v>
      </c>
      <c r="F435" s="449">
        <v>116.4678</v>
      </c>
      <c r="G435" s="398">
        <v>77.5</v>
      </c>
      <c r="H435" s="458">
        <v>240.5</v>
      </c>
      <c r="I435" s="398">
        <v>1058</v>
      </c>
      <c r="J435" s="398">
        <v>981</v>
      </c>
      <c r="K435" s="398">
        <v>333</v>
      </c>
      <c r="L435" s="392">
        <f t="shared" si="13"/>
        <v>123.89908256880734</v>
      </c>
    </row>
    <row r="436" spans="1:12" x14ac:dyDescent="0.25">
      <c r="A436" s="13">
        <v>1</v>
      </c>
      <c r="B436" s="80" t="str">
        <f t="shared" si="12"/>
        <v>2013Praha 1</v>
      </c>
      <c r="C436" s="13">
        <v>2013</v>
      </c>
      <c r="D436" s="14" t="s">
        <v>2</v>
      </c>
      <c r="E436" s="14" t="s">
        <v>3</v>
      </c>
      <c r="F436" s="449">
        <v>137.4366</v>
      </c>
      <c r="G436" s="398">
        <v>92</v>
      </c>
      <c r="H436" s="458">
        <v>316</v>
      </c>
      <c r="I436" s="398">
        <v>139</v>
      </c>
      <c r="J436" s="398">
        <v>109</v>
      </c>
      <c r="K436" s="398">
        <v>117</v>
      </c>
      <c r="L436" s="392">
        <f t="shared" si="13"/>
        <v>391.78899082568807</v>
      </c>
    </row>
    <row r="437" spans="1:12" x14ac:dyDescent="0.25">
      <c r="A437" s="13">
        <v>2</v>
      </c>
      <c r="B437" s="80" t="str">
        <f t="shared" si="12"/>
        <v>2013Praha 2</v>
      </c>
      <c r="C437" s="13">
        <v>2013</v>
      </c>
      <c r="D437" s="14" t="s">
        <v>4</v>
      </c>
      <c r="E437" s="14" t="s">
        <v>3</v>
      </c>
      <c r="F437" s="449">
        <v>65.998310000000004</v>
      </c>
      <c r="G437" s="398">
        <v>30</v>
      </c>
      <c r="H437" s="458">
        <v>146</v>
      </c>
      <c r="I437" s="398">
        <v>489</v>
      </c>
      <c r="J437" s="398">
        <v>417</v>
      </c>
      <c r="K437" s="398">
        <v>117</v>
      </c>
      <c r="L437" s="392">
        <f t="shared" si="13"/>
        <v>102.41007194244604</v>
      </c>
    </row>
    <row r="438" spans="1:12" x14ac:dyDescent="0.25">
      <c r="A438" s="13">
        <v>3</v>
      </c>
      <c r="B438" s="80" t="str">
        <f t="shared" si="12"/>
        <v>2013Praha 3</v>
      </c>
      <c r="C438" s="13">
        <v>2013</v>
      </c>
      <c r="D438" s="14" t="s">
        <v>5</v>
      </c>
      <c r="E438" s="14" t="s">
        <v>3</v>
      </c>
      <c r="F438" s="449">
        <v>160.1764</v>
      </c>
      <c r="G438" s="398">
        <v>155.5</v>
      </c>
      <c r="H438" s="458">
        <v>286.5</v>
      </c>
      <c r="I438" s="398">
        <v>764</v>
      </c>
      <c r="J438" s="398">
        <v>762</v>
      </c>
      <c r="K438" s="398">
        <v>197</v>
      </c>
      <c r="L438" s="392">
        <f t="shared" si="13"/>
        <v>94.363517060367457</v>
      </c>
    </row>
    <row r="439" spans="1:12" x14ac:dyDescent="0.25">
      <c r="A439" s="13">
        <v>4</v>
      </c>
      <c r="B439" s="80" t="str">
        <f t="shared" si="12"/>
        <v>2013Praha 4</v>
      </c>
      <c r="C439" s="13">
        <v>2013</v>
      </c>
      <c r="D439" s="14" t="s">
        <v>6</v>
      </c>
      <c r="E439" s="14" t="s">
        <v>3</v>
      </c>
      <c r="F439" s="449">
        <v>124.68680000000001</v>
      </c>
      <c r="G439" s="398">
        <v>80</v>
      </c>
      <c r="H439" s="458">
        <v>237</v>
      </c>
      <c r="I439" s="398">
        <v>2171</v>
      </c>
      <c r="J439" s="398">
        <v>2167</v>
      </c>
      <c r="K439" s="398">
        <v>865</v>
      </c>
      <c r="L439" s="392">
        <f t="shared" si="13"/>
        <v>145.69681587448085</v>
      </c>
    </row>
    <row r="440" spans="1:12" x14ac:dyDescent="0.25">
      <c r="A440" s="13">
        <v>5</v>
      </c>
      <c r="B440" s="80" t="str">
        <f t="shared" si="12"/>
        <v>2013Praha 5</v>
      </c>
      <c r="C440" s="13">
        <v>2013</v>
      </c>
      <c r="D440" s="14" t="s">
        <v>7</v>
      </c>
      <c r="E440" s="14" t="s">
        <v>3</v>
      </c>
      <c r="F440" s="449">
        <v>225.905</v>
      </c>
      <c r="G440" s="398">
        <v>206</v>
      </c>
      <c r="H440" s="458">
        <v>365</v>
      </c>
      <c r="I440" s="398">
        <v>1342</v>
      </c>
      <c r="J440" s="398">
        <v>1326</v>
      </c>
      <c r="K440" s="398">
        <v>274</v>
      </c>
      <c r="L440" s="392">
        <f t="shared" si="13"/>
        <v>75.42232277526395</v>
      </c>
    </row>
    <row r="441" spans="1:12" x14ac:dyDescent="0.25">
      <c r="A441" s="13">
        <v>6</v>
      </c>
      <c r="B441" s="80" t="str">
        <f t="shared" si="12"/>
        <v>2013Praha 6</v>
      </c>
      <c r="C441" s="13">
        <v>2013</v>
      </c>
      <c r="D441" s="14" t="s">
        <v>8</v>
      </c>
      <c r="E441" s="14" t="s">
        <v>3</v>
      </c>
      <c r="F441" s="449">
        <v>70.536860000000004</v>
      </c>
      <c r="G441" s="398">
        <v>47</v>
      </c>
      <c r="H441" s="458">
        <v>162</v>
      </c>
      <c r="I441" s="398">
        <v>1121</v>
      </c>
      <c r="J441" s="398">
        <v>1099</v>
      </c>
      <c r="K441" s="398">
        <v>505</v>
      </c>
      <c r="L441" s="392">
        <f t="shared" si="13"/>
        <v>167.72065514103733</v>
      </c>
    </row>
    <row r="442" spans="1:12" x14ac:dyDescent="0.25">
      <c r="A442" s="13">
        <v>7</v>
      </c>
      <c r="B442" s="80" t="str">
        <f t="shared" si="12"/>
        <v>2013Praha 7</v>
      </c>
      <c r="C442" s="13">
        <v>2013</v>
      </c>
      <c r="D442" s="14" t="s">
        <v>9</v>
      </c>
      <c r="E442" s="14" t="s">
        <v>3</v>
      </c>
      <c r="F442" s="449">
        <v>94.545860000000005</v>
      </c>
      <c r="G442" s="398">
        <v>57</v>
      </c>
      <c r="H442" s="458">
        <v>226</v>
      </c>
      <c r="I442" s="398">
        <v>342</v>
      </c>
      <c r="J442" s="398">
        <v>324</v>
      </c>
      <c r="K442" s="398">
        <v>113</v>
      </c>
      <c r="L442" s="392">
        <f t="shared" si="13"/>
        <v>127.29938271604938</v>
      </c>
    </row>
    <row r="443" spans="1:12" x14ac:dyDescent="0.25">
      <c r="A443" s="13">
        <v>8</v>
      </c>
      <c r="B443" s="80" t="str">
        <f t="shared" si="12"/>
        <v>2013Praha 8</v>
      </c>
      <c r="C443" s="13">
        <v>2013</v>
      </c>
      <c r="D443" s="14" t="s">
        <v>10</v>
      </c>
      <c r="E443" s="14" t="s">
        <v>3</v>
      </c>
      <c r="F443" s="449">
        <v>396.14929999999998</v>
      </c>
      <c r="G443" s="398">
        <v>263</v>
      </c>
      <c r="H443" s="458">
        <v>831</v>
      </c>
      <c r="I443" s="398">
        <v>1057</v>
      </c>
      <c r="J443" s="398">
        <v>986</v>
      </c>
      <c r="K443" s="398">
        <v>343</v>
      </c>
      <c r="L443" s="392">
        <f t="shared" si="13"/>
        <v>126.97261663286005</v>
      </c>
    </row>
    <row r="444" spans="1:12" x14ac:dyDescent="0.25">
      <c r="A444" s="13">
        <v>9</v>
      </c>
      <c r="B444" s="80" t="str">
        <f t="shared" si="12"/>
        <v>2013Praha 9</v>
      </c>
      <c r="C444" s="13">
        <v>2013</v>
      </c>
      <c r="D444" s="14" t="s">
        <v>11</v>
      </c>
      <c r="E444" s="14" t="s">
        <v>3</v>
      </c>
      <c r="F444" s="449">
        <v>87.107929999999996</v>
      </c>
      <c r="G444" s="398">
        <v>56</v>
      </c>
      <c r="H444" s="458">
        <v>187</v>
      </c>
      <c r="I444" s="398">
        <v>1680</v>
      </c>
      <c r="J444" s="398">
        <v>1406</v>
      </c>
      <c r="K444" s="398">
        <v>563</v>
      </c>
      <c r="L444" s="392">
        <f t="shared" si="13"/>
        <v>146.15576102418206</v>
      </c>
    </row>
    <row r="445" spans="1:12" x14ac:dyDescent="0.25">
      <c r="A445" s="13">
        <v>10</v>
      </c>
      <c r="B445" s="80" t="str">
        <f t="shared" si="12"/>
        <v>2013Praha 10</v>
      </c>
      <c r="C445" s="13">
        <v>2013</v>
      </c>
      <c r="D445" s="14" t="s">
        <v>12</v>
      </c>
      <c r="E445" s="14" t="s">
        <v>3</v>
      </c>
      <c r="F445" s="449">
        <v>50.653849999999998</v>
      </c>
      <c r="G445" s="398">
        <v>32</v>
      </c>
      <c r="H445" s="458">
        <v>112</v>
      </c>
      <c r="I445" s="398">
        <v>1470</v>
      </c>
      <c r="J445" s="398">
        <v>1418</v>
      </c>
      <c r="K445" s="398">
        <v>480</v>
      </c>
      <c r="L445" s="392">
        <f t="shared" si="13"/>
        <v>123.5543018335684</v>
      </c>
    </row>
    <row r="446" spans="1:12" x14ac:dyDescent="0.25">
      <c r="A446" s="13">
        <v>11</v>
      </c>
      <c r="B446" s="80" t="str">
        <f t="shared" si="12"/>
        <v>2013Beroun</v>
      </c>
      <c r="C446" s="13">
        <v>2013</v>
      </c>
      <c r="D446" s="14" t="s">
        <v>13</v>
      </c>
      <c r="E446" s="14" t="s">
        <v>14</v>
      </c>
      <c r="F446" s="449">
        <v>220.85939999999999</v>
      </c>
      <c r="G446" s="398">
        <v>153</v>
      </c>
      <c r="H446" s="458">
        <v>492</v>
      </c>
      <c r="I446" s="398">
        <v>1122</v>
      </c>
      <c r="J446" s="398">
        <v>1135</v>
      </c>
      <c r="K446" s="398">
        <v>243</v>
      </c>
      <c r="L446" s="392">
        <f t="shared" si="13"/>
        <v>78.145374449339201</v>
      </c>
    </row>
    <row r="447" spans="1:12" x14ac:dyDescent="0.25">
      <c r="A447" s="13">
        <v>12</v>
      </c>
      <c r="B447" s="80" t="str">
        <f t="shared" si="12"/>
        <v>2013Benešov</v>
      </c>
      <c r="C447" s="13">
        <v>2013</v>
      </c>
      <c r="D447" s="14" t="s">
        <v>15</v>
      </c>
      <c r="E447" s="14" t="s">
        <v>14</v>
      </c>
      <c r="F447" s="449">
        <v>103.82989999999999</v>
      </c>
      <c r="G447" s="398">
        <v>74</v>
      </c>
      <c r="H447" s="458">
        <v>203</v>
      </c>
      <c r="I447" s="398">
        <v>888</v>
      </c>
      <c r="J447" s="398">
        <v>874</v>
      </c>
      <c r="K447" s="398">
        <v>184</v>
      </c>
      <c r="L447" s="392">
        <f t="shared" si="13"/>
        <v>76.84210526315789</v>
      </c>
    </row>
    <row r="448" spans="1:12" x14ac:dyDescent="0.25">
      <c r="A448" s="13">
        <v>13</v>
      </c>
      <c r="B448" s="80" t="str">
        <f t="shared" si="12"/>
        <v>2013Kladno</v>
      </c>
      <c r="C448" s="13">
        <v>2013</v>
      </c>
      <c r="D448" s="14" t="s">
        <v>16</v>
      </c>
      <c r="E448" s="14" t="s">
        <v>14</v>
      </c>
      <c r="F448" s="449">
        <v>96.189440000000005</v>
      </c>
      <c r="G448" s="398">
        <v>57</v>
      </c>
      <c r="H448" s="458">
        <v>238</v>
      </c>
      <c r="I448" s="398">
        <v>1957</v>
      </c>
      <c r="J448" s="398">
        <v>1922</v>
      </c>
      <c r="K448" s="398">
        <v>442</v>
      </c>
      <c r="L448" s="392">
        <f t="shared" si="13"/>
        <v>83.938605619146728</v>
      </c>
    </row>
    <row r="449" spans="1:12" x14ac:dyDescent="0.25">
      <c r="A449" s="13">
        <v>14</v>
      </c>
      <c r="B449" s="80" t="str">
        <f t="shared" si="12"/>
        <v>2013Kolín</v>
      </c>
      <c r="C449" s="13">
        <v>2013</v>
      </c>
      <c r="D449" s="14" t="s">
        <v>17</v>
      </c>
      <c r="E449" s="14" t="s">
        <v>14</v>
      </c>
      <c r="F449" s="449">
        <v>269.91309999999999</v>
      </c>
      <c r="G449" s="398">
        <v>233</v>
      </c>
      <c r="H449" s="458">
        <v>481</v>
      </c>
      <c r="I449" s="398">
        <v>1398</v>
      </c>
      <c r="J449" s="398">
        <v>1316</v>
      </c>
      <c r="K449" s="398">
        <v>354</v>
      </c>
      <c r="L449" s="392">
        <f t="shared" si="13"/>
        <v>98.183890577507611</v>
      </c>
    </row>
    <row r="450" spans="1:12" x14ac:dyDescent="0.25">
      <c r="A450" s="13">
        <v>15</v>
      </c>
      <c r="B450" s="80" t="str">
        <f t="shared" si="12"/>
        <v>2013Kutná Hora</v>
      </c>
      <c r="C450" s="13">
        <v>2013</v>
      </c>
      <c r="D450" s="14" t="s">
        <v>18</v>
      </c>
      <c r="E450" s="14" t="s">
        <v>14</v>
      </c>
      <c r="F450" s="449">
        <v>163.26159999999999</v>
      </c>
      <c r="G450" s="398">
        <v>128</v>
      </c>
      <c r="H450" s="458">
        <v>331</v>
      </c>
      <c r="I450" s="398">
        <v>844</v>
      </c>
      <c r="J450" s="398">
        <v>843</v>
      </c>
      <c r="K450" s="398">
        <v>99</v>
      </c>
      <c r="L450" s="392">
        <f t="shared" si="13"/>
        <v>42.864768683274022</v>
      </c>
    </row>
    <row r="451" spans="1:12" x14ac:dyDescent="0.25">
      <c r="A451" s="13">
        <v>16</v>
      </c>
      <c r="B451" s="80" t="str">
        <f t="shared" si="12"/>
        <v>2013Mělník</v>
      </c>
      <c r="C451" s="13">
        <v>2013</v>
      </c>
      <c r="D451" s="14" t="s">
        <v>19</v>
      </c>
      <c r="E451" s="14" t="s">
        <v>14</v>
      </c>
      <c r="F451" s="449">
        <v>115.60899999999999</v>
      </c>
      <c r="G451" s="398">
        <v>84</v>
      </c>
      <c r="H451" s="458">
        <v>225</v>
      </c>
      <c r="I451" s="398">
        <v>1334</v>
      </c>
      <c r="J451" s="398">
        <v>1283</v>
      </c>
      <c r="K451" s="398">
        <v>294</v>
      </c>
      <c r="L451" s="392">
        <f t="shared" si="13"/>
        <v>83.639906469212775</v>
      </c>
    </row>
    <row r="452" spans="1:12" x14ac:dyDescent="0.25">
      <c r="A452" s="13">
        <v>17</v>
      </c>
      <c r="B452" s="80" t="str">
        <f t="shared" si="12"/>
        <v>2013Mladá Boleslav</v>
      </c>
      <c r="C452" s="13">
        <v>2013</v>
      </c>
      <c r="D452" s="14" t="s">
        <v>20</v>
      </c>
      <c r="E452" s="14" t="s">
        <v>14</v>
      </c>
      <c r="F452" s="449">
        <v>110.0899</v>
      </c>
      <c r="G452" s="398">
        <v>72</v>
      </c>
      <c r="H452" s="458">
        <v>233</v>
      </c>
      <c r="I452" s="398">
        <v>1327</v>
      </c>
      <c r="J452" s="398">
        <v>1293</v>
      </c>
      <c r="K452" s="398">
        <v>249</v>
      </c>
      <c r="L452" s="392">
        <f t="shared" si="13"/>
        <v>70.290023201856144</v>
      </c>
    </row>
    <row r="453" spans="1:12" x14ac:dyDescent="0.25">
      <c r="A453" s="13">
        <v>18</v>
      </c>
      <c r="B453" s="80" t="str">
        <f t="shared" si="12"/>
        <v>2013Nymburk</v>
      </c>
      <c r="C453" s="13">
        <v>2013</v>
      </c>
      <c r="D453" s="14" t="s">
        <v>21</v>
      </c>
      <c r="E453" s="14" t="s">
        <v>14</v>
      </c>
      <c r="F453" s="449">
        <v>91.288870000000003</v>
      </c>
      <c r="G453" s="398">
        <v>67</v>
      </c>
      <c r="H453" s="458">
        <v>210</v>
      </c>
      <c r="I453" s="398">
        <v>1332</v>
      </c>
      <c r="J453" s="398">
        <v>1331</v>
      </c>
      <c r="K453" s="398">
        <v>182</v>
      </c>
      <c r="L453" s="392">
        <f t="shared" si="13"/>
        <v>49.909842223891808</v>
      </c>
    </row>
    <row r="454" spans="1:12" x14ac:dyDescent="0.25">
      <c r="A454" s="13">
        <v>19</v>
      </c>
      <c r="B454" s="80" t="str">
        <f t="shared" si="12"/>
        <v>2013Praha-Východ</v>
      </c>
      <c r="C454" s="13">
        <v>2013</v>
      </c>
      <c r="D454" s="14" t="s">
        <v>134</v>
      </c>
      <c r="E454" s="14" t="s">
        <v>14</v>
      </c>
      <c r="F454" s="449">
        <v>106.408</v>
      </c>
      <c r="G454" s="398">
        <v>89</v>
      </c>
      <c r="H454" s="458">
        <v>189</v>
      </c>
      <c r="I454" s="398">
        <v>1858</v>
      </c>
      <c r="J454" s="398">
        <v>1656</v>
      </c>
      <c r="K454" s="398">
        <v>563</v>
      </c>
      <c r="L454" s="392">
        <f t="shared" si="13"/>
        <v>124.09118357487922</v>
      </c>
    </row>
    <row r="455" spans="1:12" x14ac:dyDescent="0.25">
      <c r="A455" s="13">
        <v>20</v>
      </c>
      <c r="B455" s="80" t="str">
        <f t="shared" ref="B455:B518" si="14">CONCATENATE(C455,D455)</f>
        <v>2013Praha-Západ</v>
      </c>
      <c r="C455" s="13">
        <v>2013</v>
      </c>
      <c r="D455" s="14" t="s">
        <v>135</v>
      </c>
      <c r="E455" s="14" t="s">
        <v>14</v>
      </c>
      <c r="F455" s="449">
        <v>63.606780000000001</v>
      </c>
      <c r="G455" s="398">
        <v>36</v>
      </c>
      <c r="H455" s="458">
        <v>125</v>
      </c>
      <c r="I455" s="398">
        <v>1389</v>
      </c>
      <c r="J455" s="398">
        <v>1365</v>
      </c>
      <c r="K455" s="398">
        <v>342</v>
      </c>
      <c r="L455" s="392">
        <f t="shared" ref="L455:L518" si="15">K455/J455*365</f>
        <v>91.450549450549445</v>
      </c>
    </row>
    <row r="456" spans="1:12" x14ac:dyDescent="0.25">
      <c r="A456" s="13">
        <v>21</v>
      </c>
      <c r="B456" s="80" t="str">
        <f t="shared" si="14"/>
        <v>2013Příbram</v>
      </c>
      <c r="C456" s="13">
        <v>2013</v>
      </c>
      <c r="D456" s="14" t="s">
        <v>22</v>
      </c>
      <c r="E456" s="14" t="s">
        <v>14</v>
      </c>
      <c r="F456" s="449">
        <v>95.169550000000001</v>
      </c>
      <c r="G456" s="398">
        <v>66</v>
      </c>
      <c r="H456" s="458">
        <v>196</v>
      </c>
      <c r="I456" s="398">
        <v>1270</v>
      </c>
      <c r="J456" s="398">
        <v>1276</v>
      </c>
      <c r="K456" s="398">
        <v>200</v>
      </c>
      <c r="L456" s="392">
        <f t="shared" si="15"/>
        <v>57.210031347962385</v>
      </c>
    </row>
    <row r="457" spans="1:12" x14ac:dyDescent="0.25">
      <c r="A457" s="13">
        <v>22</v>
      </c>
      <c r="B457" s="80" t="str">
        <f t="shared" si="14"/>
        <v>2013Rakovník</v>
      </c>
      <c r="C457" s="13">
        <v>2013</v>
      </c>
      <c r="D457" s="14" t="s">
        <v>23</v>
      </c>
      <c r="E457" s="14" t="s">
        <v>14</v>
      </c>
      <c r="F457" s="449">
        <v>105.011</v>
      </c>
      <c r="G457" s="398">
        <v>76</v>
      </c>
      <c r="H457" s="458">
        <v>204</v>
      </c>
      <c r="I457" s="398">
        <v>634</v>
      </c>
      <c r="J457" s="398">
        <v>603</v>
      </c>
      <c r="K457" s="398">
        <v>143</v>
      </c>
      <c r="L457" s="392">
        <f t="shared" si="15"/>
        <v>86.558872305140966</v>
      </c>
    </row>
    <row r="458" spans="1:12" x14ac:dyDescent="0.25">
      <c r="A458" s="13">
        <v>23</v>
      </c>
      <c r="B458" s="80" t="str">
        <f t="shared" si="14"/>
        <v>2013České Budějovice</v>
      </c>
      <c r="C458" s="13">
        <v>2013</v>
      </c>
      <c r="D458" s="14" t="s">
        <v>24</v>
      </c>
      <c r="E458" s="14" t="s">
        <v>25</v>
      </c>
      <c r="F458" s="449">
        <v>92.811099999999996</v>
      </c>
      <c r="G458" s="398">
        <v>64</v>
      </c>
      <c r="H458" s="458">
        <v>187</v>
      </c>
      <c r="I458" s="398">
        <v>2035</v>
      </c>
      <c r="J458" s="398">
        <v>2031</v>
      </c>
      <c r="K458" s="398">
        <v>432</v>
      </c>
      <c r="L458" s="392">
        <f t="shared" si="15"/>
        <v>77.636632200886268</v>
      </c>
    </row>
    <row r="459" spans="1:12" x14ac:dyDescent="0.25">
      <c r="A459" s="13">
        <v>24</v>
      </c>
      <c r="B459" s="80" t="str">
        <f t="shared" si="14"/>
        <v>2013Český Krumlov</v>
      </c>
      <c r="C459" s="13">
        <v>2013</v>
      </c>
      <c r="D459" s="14" t="s">
        <v>26</v>
      </c>
      <c r="E459" s="14" t="s">
        <v>25</v>
      </c>
      <c r="F459" s="449">
        <v>142.3828</v>
      </c>
      <c r="G459" s="398">
        <v>111</v>
      </c>
      <c r="H459" s="458">
        <v>305</v>
      </c>
      <c r="I459" s="398">
        <v>883</v>
      </c>
      <c r="J459" s="398">
        <v>902</v>
      </c>
      <c r="K459" s="398">
        <v>144</v>
      </c>
      <c r="L459" s="392">
        <f t="shared" si="15"/>
        <v>58.270509977827047</v>
      </c>
    </row>
    <row r="460" spans="1:12" x14ac:dyDescent="0.25">
      <c r="A460" s="13">
        <v>25</v>
      </c>
      <c r="B460" s="80" t="str">
        <f t="shared" si="14"/>
        <v>2013Jindřichův Hradec</v>
      </c>
      <c r="C460" s="13">
        <v>2013</v>
      </c>
      <c r="D460" s="14" t="s">
        <v>27</v>
      </c>
      <c r="E460" s="14" t="s">
        <v>25</v>
      </c>
      <c r="F460" s="449">
        <v>177.62129999999999</v>
      </c>
      <c r="G460" s="398">
        <v>136</v>
      </c>
      <c r="H460" s="458">
        <v>357</v>
      </c>
      <c r="I460" s="398">
        <v>942</v>
      </c>
      <c r="J460" s="398">
        <v>954</v>
      </c>
      <c r="K460" s="398">
        <v>122</v>
      </c>
      <c r="L460" s="392">
        <f t="shared" si="15"/>
        <v>46.677148846960172</v>
      </c>
    </row>
    <row r="461" spans="1:12" x14ac:dyDescent="0.25">
      <c r="A461" s="13">
        <v>26</v>
      </c>
      <c r="B461" s="80" t="str">
        <f t="shared" si="14"/>
        <v>2013Pelhřimov</v>
      </c>
      <c r="C461" s="13">
        <v>2013</v>
      </c>
      <c r="D461" s="14" t="s">
        <v>28</v>
      </c>
      <c r="E461" s="14" t="s">
        <v>25</v>
      </c>
      <c r="F461" s="449">
        <v>108.0175</v>
      </c>
      <c r="G461" s="398">
        <v>89</v>
      </c>
      <c r="H461" s="458">
        <v>196</v>
      </c>
      <c r="I461" s="398">
        <v>577</v>
      </c>
      <c r="J461" s="398">
        <v>572</v>
      </c>
      <c r="K461" s="398">
        <v>86</v>
      </c>
      <c r="L461" s="392">
        <f t="shared" si="15"/>
        <v>54.877622377622373</v>
      </c>
    </row>
    <row r="462" spans="1:12" x14ac:dyDescent="0.25">
      <c r="A462" s="13">
        <v>27</v>
      </c>
      <c r="B462" s="80" t="str">
        <f t="shared" si="14"/>
        <v>2013Písek</v>
      </c>
      <c r="C462" s="13">
        <v>2013</v>
      </c>
      <c r="D462" s="14" t="s">
        <v>29</v>
      </c>
      <c r="E462" s="14" t="s">
        <v>25</v>
      </c>
      <c r="F462" s="449">
        <v>97.354309999999998</v>
      </c>
      <c r="G462" s="398">
        <v>72</v>
      </c>
      <c r="H462" s="458">
        <v>186</v>
      </c>
      <c r="I462" s="398">
        <v>823</v>
      </c>
      <c r="J462" s="398">
        <v>864</v>
      </c>
      <c r="K462" s="398">
        <v>110</v>
      </c>
      <c r="L462" s="392">
        <f t="shared" si="15"/>
        <v>46.469907407407412</v>
      </c>
    </row>
    <row r="463" spans="1:12" x14ac:dyDescent="0.25">
      <c r="A463" s="13">
        <v>28</v>
      </c>
      <c r="B463" s="80" t="str">
        <f t="shared" si="14"/>
        <v>2013Prachatice</v>
      </c>
      <c r="C463" s="13">
        <v>2013</v>
      </c>
      <c r="D463" s="14" t="s">
        <v>30</v>
      </c>
      <c r="E463" s="14" t="s">
        <v>25</v>
      </c>
      <c r="F463" s="449">
        <v>71.460170000000005</v>
      </c>
      <c r="G463" s="398">
        <v>44</v>
      </c>
      <c r="H463" s="458">
        <v>146</v>
      </c>
      <c r="I463" s="398">
        <v>537</v>
      </c>
      <c r="J463" s="398">
        <v>557</v>
      </c>
      <c r="K463" s="398">
        <v>68</v>
      </c>
      <c r="L463" s="392">
        <f t="shared" si="15"/>
        <v>44.560143626570913</v>
      </c>
    </row>
    <row r="464" spans="1:12" x14ac:dyDescent="0.25">
      <c r="A464" s="13">
        <v>29</v>
      </c>
      <c r="B464" s="80" t="str">
        <f t="shared" si="14"/>
        <v>2013Strakonice</v>
      </c>
      <c r="C464" s="13">
        <v>2013</v>
      </c>
      <c r="D464" s="14" t="s">
        <v>31</v>
      </c>
      <c r="E464" s="14" t="s">
        <v>25</v>
      </c>
      <c r="F464" s="449">
        <v>134.52010000000001</v>
      </c>
      <c r="G464" s="398">
        <v>93</v>
      </c>
      <c r="H464" s="458">
        <v>261</v>
      </c>
      <c r="I464" s="398">
        <v>739</v>
      </c>
      <c r="J464" s="398">
        <v>738</v>
      </c>
      <c r="K464" s="398">
        <v>119</v>
      </c>
      <c r="L464" s="392">
        <f t="shared" si="15"/>
        <v>58.855013550135496</v>
      </c>
    </row>
    <row r="465" spans="1:12" x14ac:dyDescent="0.25">
      <c r="A465" s="13">
        <v>30</v>
      </c>
      <c r="B465" s="80" t="str">
        <f t="shared" si="14"/>
        <v>2013Tábor</v>
      </c>
      <c r="C465" s="13">
        <v>2013</v>
      </c>
      <c r="D465" s="14" t="s">
        <v>32</v>
      </c>
      <c r="E465" s="14" t="s">
        <v>25</v>
      </c>
      <c r="F465" s="449">
        <v>67.104089999999999</v>
      </c>
      <c r="G465" s="398">
        <v>39</v>
      </c>
      <c r="H465" s="458">
        <v>150</v>
      </c>
      <c r="I465" s="398">
        <v>892</v>
      </c>
      <c r="J465" s="398">
        <v>906</v>
      </c>
      <c r="K465" s="398">
        <v>131</v>
      </c>
      <c r="L465" s="392">
        <f t="shared" si="15"/>
        <v>52.775938189845469</v>
      </c>
    </row>
    <row r="466" spans="1:12" x14ac:dyDescent="0.25">
      <c r="A466" s="13">
        <v>31</v>
      </c>
      <c r="B466" s="80" t="str">
        <f t="shared" si="14"/>
        <v>2013Domažlice</v>
      </c>
      <c r="C466" s="13">
        <v>2013</v>
      </c>
      <c r="D466" s="14" t="s">
        <v>33</v>
      </c>
      <c r="E466" s="14" t="s">
        <v>34</v>
      </c>
      <c r="F466" s="449">
        <v>101.3638</v>
      </c>
      <c r="G466" s="398">
        <v>50</v>
      </c>
      <c r="H466" s="458">
        <v>216</v>
      </c>
      <c r="I466" s="398">
        <v>649</v>
      </c>
      <c r="J466" s="398">
        <v>652</v>
      </c>
      <c r="K466" s="398">
        <v>103</v>
      </c>
      <c r="L466" s="392">
        <f t="shared" si="15"/>
        <v>57.661042944785279</v>
      </c>
    </row>
    <row r="467" spans="1:12" x14ac:dyDescent="0.25">
      <c r="A467" s="13">
        <v>32</v>
      </c>
      <c r="B467" s="80" t="str">
        <f t="shared" si="14"/>
        <v>2013Cheb</v>
      </c>
      <c r="C467" s="13">
        <v>2013</v>
      </c>
      <c r="D467" s="14" t="s">
        <v>35</v>
      </c>
      <c r="E467" s="14" t="s">
        <v>34</v>
      </c>
      <c r="F467" s="449">
        <v>60.324280000000002</v>
      </c>
      <c r="G467" s="398">
        <v>39</v>
      </c>
      <c r="H467" s="458">
        <v>127</v>
      </c>
      <c r="I467" s="398">
        <v>1050</v>
      </c>
      <c r="J467" s="398">
        <v>975</v>
      </c>
      <c r="K467" s="398">
        <v>382</v>
      </c>
      <c r="L467" s="392">
        <f t="shared" si="15"/>
        <v>143.00512820512819</v>
      </c>
    </row>
    <row r="468" spans="1:12" x14ac:dyDescent="0.25">
      <c r="A468" s="13">
        <v>33</v>
      </c>
      <c r="B468" s="80" t="str">
        <f t="shared" si="14"/>
        <v>2013Karlovy Vary</v>
      </c>
      <c r="C468" s="13">
        <v>2013</v>
      </c>
      <c r="D468" s="14" t="s">
        <v>36</v>
      </c>
      <c r="E468" s="14" t="s">
        <v>34</v>
      </c>
      <c r="F468" s="449">
        <v>122.4778</v>
      </c>
      <c r="G468" s="398">
        <v>88</v>
      </c>
      <c r="H468" s="458">
        <v>265</v>
      </c>
      <c r="I468" s="398">
        <v>1505</v>
      </c>
      <c r="J468" s="398">
        <v>1530</v>
      </c>
      <c r="K468" s="398">
        <v>359</v>
      </c>
      <c r="L468" s="392">
        <f t="shared" si="15"/>
        <v>85.643790849673209</v>
      </c>
    </row>
    <row r="469" spans="1:12" x14ac:dyDescent="0.25">
      <c r="A469" s="13">
        <v>34</v>
      </c>
      <c r="B469" s="80" t="str">
        <f t="shared" si="14"/>
        <v>2013Klatovy</v>
      </c>
      <c r="C469" s="13">
        <v>2013</v>
      </c>
      <c r="D469" s="14" t="s">
        <v>37</v>
      </c>
      <c r="E469" s="14" t="s">
        <v>34</v>
      </c>
      <c r="F469" s="449">
        <v>167.98070000000001</v>
      </c>
      <c r="G469" s="398">
        <v>118</v>
      </c>
      <c r="H469" s="458">
        <v>356</v>
      </c>
      <c r="I469" s="398">
        <v>924</v>
      </c>
      <c r="J469" s="398">
        <v>995</v>
      </c>
      <c r="K469" s="398">
        <v>177</v>
      </c>
      <c r="L469" s="392">
        <f t="shared" si="15"/>
        <v>64.929648241206039</v>
      </c>
    </row>
    <row r="470" spans="1:12" x14ac:dyDescent="0.25">
      <c r="A470" s="13">
        <v>35</v>
      </c>
      <c r="B470" s="80" t="str">
        <f t="shared" si="14"/>
        <v>2013Plzeň-jih</v>
      </c>
      <c r="C470" s="13">
        <v>2013</v>
      </c>
      <c r="D470" s="14" t="s">
        <v>38</v>
      </c>
      <c r="E470" s="14" t="s">
        <v>34</v>
      </c>
      <c r="F470" s="449">
        <v>172.39160000000001</v>
      </c>
      <c r="G470" s="398">
        <v>93.5</v>
      </c>
      <c r="H470" s="458">
        <v>457</v>
      </c>
      <c r="I470" s="398">
        <v>690</v>
      </c>
      <c r="J470" s="398">
        <v>739</v>
      </c>
      <c r="K470" s="398">
        <v>92</v>
      </c>
      <c r="L470" s="392">
        <f t="shared" si="15"/>
        <v>45.439783491204331</v>
      </c>
    </row>
    <row r="471" spans="1:12" x14ac:dyDescent="0.25">
      <c r="A471" s="13">
        <v>36</v>
      </c>
      <c r="B471" s="80" t="str">
        <f t="shared" si="14"/>
        <v>2013Plzeň-Město</v>
      </c>
      <c r="C471" s="13">
        <v>2013</v>
      </c>
      <c r="D471" s="14" t="s">
        <v>136</v>
      </c>
      <c r="E471" s="14" t="s">
        <v>34</v>
      </c>
      <c r="F471" s="449">
        <v>63.7958</v>
      </c>
      <c r="G471" s="398">
        <v>40</v>
      </c>
      <c r="H471" s="458">
        <v>137</v>
      </c>
      <c r="I471" s="398">
        <v>1759</v>
      </c>
      <c r="J471" s="398">
        <v>1740</v>
      </c>
      <c r="K471" s="398">
        <v>430</v>
      </c>
      <c r="L471" s="392">
        <f t="shared" si="15"/>
        <v>90.201149425287355</v>
      </c>
    </row>
    <row r="472" spans="1:12" x14ac:dyDescent="0.25">
      <c r="A472" s="13">
        <v>37</v>
      </c>
      <c r="B472" s="80" t="str">
        <f t="shared" si="14"/>
        <v>2013Plzeň-sever</v>
      </c>
      <c r="C472" s="13">
        <v>2013</v>
      </c>
      <c r="D472" s="14" t="s">
        <v>39</v>
      </c>
      <c r="E472" s="14" t="s">
        <v>34</v>
      </c>
      <c r="F472" s="449">
        <v>98.670180000000002</v>
      </c>
      <c r="G472" s="398">
        <v>74</v>
      </c>
      <c r="H472" s="458">
        <v>203</v>
      </c>
      <c r="I472" s="398">
        <v>586</v>
      </c>
      <c r="J472" s="398">
        <v>595</v>
      </c>
      <c r="K472" s="398">
        <v>162</v>
      </c>
      <c r="L472" s="392">
        <f t="shared" si="15"/>
        <v>99.378151260504197</v>
      </c>
    </row>
    <row r="473" spans="1:12" x14ac:dyDescent="0.25">
      <c r="A473" s="13">
        <v>38</v>
      </c>
      <c r="B473" s="80" t="str">
        <f t="shared" si="14"/>
        <v>2013Rokycany</v>
      </c>
      <c r="C473" s="13">
        <v>2013</v>
      </c>
      <c r="D473" s="14" t="s">
        <v>40</v>
      </c>
      <c r="E473" s="14" t="s">
        <v>34</v>
      </c>
      <c r="F473" s="449">
        <v>104.5911</v>
      </c>
      <c r="G473" s="398">
        <v>80</v>
      </c>
      <c r="H473" s="458">
        <v>193</v>
      </c>
      <c r="I473" s="398">
        <v>410</v>
      </c>
      <c r="J473" s="398">
        <v>416</v>
      </c>
      <c r="K473" s="398">
        <v>70</v>
      </c>
      <c r="L473" s="392">
        <f t="shared" si="15"/>
        <v>61.418269230769234</v>
      </c>
    </row>
    <row r="474" spans="1:12" x14ac:dyDescent="0.25">
      <c r="A474" s="13">
        <v>39</v>
      </c>
      <c r="B474" s="80" t="str">
        <f t="shared" si="14"/>
        <v>2013Sokolov</v>
      </c>
      <c r="C474" s="13">
        <v>2013</v>
      </c>
      <c r="D474" s="14" t="s">
        <v>41</v>
      </c>
      <c r="E474" s="14" t="s">
        <v>34</v>
      </c>
      <c r="F474" s="449">
        <v>85.452119999999994</v>
      </c>
      <c r="G474" s="398">
        <v>53</v>
      </c>
      <c r="H474" s="458">
        <v>183</v>
      </c>
      <c r="I474" s="398">
        <v>1285</v>
      </c>
      <c r="J474" s="398">
        <v>1317</v>
      </c>
      <c r="K474" s="398">
        <v>301</v>
      </c>
      <c r="L474" s="392">
        <f t="shared" si="15"/>
        <v>83.420652999240701</v>
      </c>
    </row>
    <row r="475" spans="1:12" x14ac:dyDescent="0.25">
      <c r="A475" s="13">
        <v>40</v>
      </c>
      <c r="B475" s="80" t="str">
        <f t="shared" si="14"/>
        <v>2013Tachov</v>
      </c>
      <c r="C475" s="13">
        <v>2013</v>
      </c>
      <c r="D475" s="14" t="s">
        <v>42</v>
      </c>
      <c r="E475" s="14" t="s">
        <v>34</v>
      </c>
      <c r="F475" s="449">
        <v>128.01929999999999</v>
      </c>
      <c r="G475" s="398">
        <v>73</v>
      </c>
      <c r="H475" s="458">
        <v>282</v>
      </c>
      <c r="I475" s="398">
        <v>593</v>
      </c>
      <c r="J475" s="398">
        <v>597</v>
      </c>
      <c r="K475" s="398">
        <v>136</v>
      </c>
      <c r="L475" s="392">
        <f t="shared" si="15"/>
        <v>83.14907872696817</v>
      </c>
    </row>
    <row r="476" spans="1:12" x14ac:dyDescent="0.25">
      <c r="A476" s="13">
        <v>41</v>
      </c>
      <c r="B476" s="80" t="str">
        <f t="shared" si="14"/>
        <v>2013Česká Lípa</v>
      </c>
      <c r="C476" s="13">
        <v>2013</v>
      </c>
      <c r="D476" s="14" t="s">
        <v>43</v>
      </c>
      <c r="E476" s="14" t="s">
        <v>44</v>
      </c>
      <c r="F476" s="449">
        <v>116.17010000000001</v>
      </c>
      <c r="G476" s="398">
        <v>54</v>
      </c>
      <c r="H476" s="458">
        <v>295</v>
      </c>
      <c r="I476" s="398">
        <v>1234</v>
      </c>
      <c r="J476" s="398">
        <v>1255</v>
      </c>
      <c r="K476" s="398">
        <v>340</v>
      </c>
      <c r="L476" s="392">
        <f t="shared" si="15"/>
        <v>98.884462151394416</v>
      </c>
    </row>
    <row r="477" spans="1:12" x14ac:dyDescent="0.25">
      <c r="A477" s="13">
        <v>42</v>
      </c>
      <c r="B477" s="80" t="str">
        <f t="shared" si="14"/>
        <v>2013Děčín</v>
      </c>
      <c r="C477" s="13">
        <v>2013</v>
      </c>
      <c r="D477" s="14" t="s">
        <v>45</v>
      </c>
      <c r="E477" s="14" t="s">
        <v>44</v>
      </c>
      <c r="F477" s="449">
        <v>76.890299999999996</v>
      </c>
      <c r="G477" s="398">
        <v>45</v>
      </c>
      <c r="H477" s="458">
        <v>161</v>
      </c>
      <c r="I477" s="398">
        <v>1681</v>
      </c>
      <c r="J477" s="398">
        <v>1730</v>
      </c>
      <c r="K477" s="398">
        <v>615</v>
      </c>
      <c r="L477" s="392">
        <f t="shared" si="15"/>
        <v>129.75433526011562</v>
      </c>
    </row>
    <row r="478" spans="1:12" x14ac:dyDescent="0.25">
      <c r="A478" s="13">
        <v>43</v>
      </c>
      <c r="B478" s="80" t="str">
        <f t="shared" si="14"/>
        <v>2013Chomutov</v>
      </c>
      <c r="C478" s="13">
        <v>2013</v>
      </c>
      <c r="D478" s="14" t="s">
        <v>46</v>
      </c>
      <c r="E478" s="14" t="s">
        <v>44</v>
      </c>
      <c r="F478" s="449">
        <v>150.16739999999999</v>
      </c>
      <c r="G478" s="398">
        <v>92</v>
      </c>
      <c r="H478" s="458">
        <v>350.5</v>
      </c>
      <c r="I478" s="398">
        <v>1330</v>
      </c>
      <c r="J478" s="398">
        <v>1292</v>
      </c>
      <c r="K478" s="398">
        <v>930</v>
      </c>
      <c r="L478" s="392">
        <f t="shared" si="15"/>
        <v>262.73219814241486</v>
      </c>
    </row>
    <row r="479" spans="1:12" x14ac:dyDescent="0.25">
      <c r="A479" s="13">
        <v>44</v>
      </c>
      <c r="B479" s="80" t="str">
        <f t="shared" si="14"/>
        <v>2013Jablonec nad Nisou</v>
      </c>
      <c r="C479" s="13">
        <v>2013</v>
      </c>
      <c r="D479" s="14" t="s">
        <v>47</v>
      </c>
      <c r="E479" s="14" t="s">
        <v>44</v>
      </c>
      <c r="F479" s="449">
        <v>115.7569</v>
      </c>
      <c r="G479" s="398">
        <v>64</v>
      </c>
      <c r="H479" s="458">
        <v>266</v>
      </c>
      <c r="I479" s="398">
        <v>965</v>
      </c>
      <c r="J479" s="398">
        <v>939</v>
      </c>
      <c r="K479" s="398">
        <v>255</v>
      </c>
      <c r="L479" s="392">
        <f t="shared" si="15"/>
        <v>99.121405750798715</v>
      </c>
    </row>
    <row r="480" spans="1:12" x14ac:dyDescent="0.25">
      <c r="A480" s="13">
        <v>45</v>
      </c>
      <c r="B480" s="80" t="str">
        <f t="shared" si="14"/>
        <v>2013Liberec</v>
      </c>
      <c r="C480" s="13">
        <v>2013</v>
      </c>
      <c r="D480" s="14" t="s">
        <v>48</v>
      </c>
      <c r="E480" s="14" t="s">
        <v>44</v>
      </c>
      <c r="F480" s="449">
        <v>143.2963</v>
      </c>
      <c r="G480" s="398">
        <v>106</v>
      </c>
      <c r="H480" s="458">
        <v>263</v>
      </c>
      <c r="I480" s="398">
        <v>1769</v>
      </c>
      <c r="J480" s="398">
        <v>2158</v>
      </c>
      <c r="K480" s="398">
        <v>706</v>
      </c>
      <c r="L480" s="392">
        <f t="shared" si="15"/>
        <v>119.41149212233549</v>
      </c>
    </row>
    <row r="481" spans="1:12" x14ac:dyDescent="0.25">
      <c r="A481" s="13">
        <v>46</v>
      </c>
      <c r="B481" s="80" t="str">
        <f t="shared" si="14"/>
        <v>2013Litoměřice</v>
      </c>
      <c r="C481" s="13">
        <v>2013</v>
      </c>
      <c r="D481" s="14" t="s">
        <v>49</v>
      </c>
      <c r="E481" s="14" t="s">
        <v>44</v>
      </c>
      <c r="F481" s="449">
        <v>59.299019999999999</v>
      </c>
      <c r="G481" s="398">
        <v>30</v>
      </c>
      <c r="H481" s="458">
        <v>134</v>
      </c>
      <c r="I481" s="398">
        <v>1604</v>
      </c>
      <c r="J481" s="398">
        <v>1529</v>
      </c>
      <c r="K481" s="398">
        <v>693</v>
      </c>
      <c r="L481" s="392">
        <f t="shared" si="15"/>
        <v>165.431654676259</v>
      </c>
    </row>
    <row r="482" spans="1:12" x14ac:dyDescent="0.25">
      <c r="A482" s="13">
        <v>47</v>
      </c>
      <c r="B482" s="80" t="str">
        <f t="shared" si="14"/>
        <v>2013Louny</v>
      </c>
      <c r="C482" s="13">
        <v>2013</v>
      </c>
      <c r="D482" s="14" t="s">
        <v>50</v>
      </c>
      <c r="E482" s="14" t="s">
        <v>44</v>
      </c>
      <c r="F482" s="449">
        <v>146.7636</v>
      </c>
      <c r="G482" s="398">
        <v>95</v>
      </c>
      <c r="H482" s="458">
        <v>339</v>
      </c>
      <c r="I482" s="398">
        <v>989</v>
      </c>
      <c r="J482" s="398">
        <v>836</v>
      </c>
      <c r="K482" s="398">
        <v>677</v>
      </c>
      <c r="L482" s="392">
        <f t="shared" si="15"/>
        <v>295.58014354066989</v>
      </c>
    </row>
    <row r="483" spans="1:12" x14ac:dyDescent="0.25">
      <c r="A483" s="13">
        <v>48</v>
      </c>
      <c r="B483" s="80" t="str">
        <f t="shared" si="14"/>
        <v>2013Most</v>
      </c>
      <c r="C483" s="13">
        <v>2013</v>
      </c>
      <c r="D483" s="14" t="s">
        <v>51</v>
      </c>
      <c r="E483" s="14" t="s">
        <v>44</v>
      </c>
      <c r="F483" s="449">
        <v>188.863</v>
      </c>
      <c r="G483" s="398">
        <v>113</v>
      </c>
      <c r="H483" s="458">
        <v>424.5</v>
      </c>
      <c r="I483" s="398">
        <v>1560</v>
      </c>
      <c r="J483" s="398">
        <v>1530</v>
      </c>
      <c r="K483" s="398">
        <v>631</v>
      </c>
      <c r="L483" s="392">
        <f t="shared" si="15"/>
        <v>150.53267973856208</v>
      </c>
    </row>
    <row r="484" spans="1:12" x14ac:dyDescent="0.25">
      <c r="A484" s="13">
        <v>49</v>
      </c>
      <c r="B484" s="80" t="str">
        <f t="shared" si="14"/>
        <v>2013Teplice</v>
      </c>
      <c r="C484" s="13">
        <v>2013</v>
      </c>
      <c r="D484" s="14" t="s">
        <v>52</v>
      </c>
      <c r="E484" s="14" t="s">
        <v>44</v>
      </c>
      <c r="F484" s="449">
        <v>95.838130000000007</v>
      </c>
      <c r="G484" s="398">
        <v>66</v>
      </c>
      <c r="H484" s="458">
        <v>213</v>
      </c>
      <c r="I484" s="398">
        <v>1888</v>
      </c>
      <c r="J484" s="398">
        <v>1853</v>
      </c>
      <c r="K484" s="398">
        <v>718</v>
      </c>
      <c r="L484" s="392">
        <f t="shared" si="15"/>
        <v>141.43011332973558</v>
      </c>
    </row>
    <row r="485" spans="1:12" x14ac:dyDescent="0.25">
      <c r="A485" s="13">
        <v>50</v>
      </c>
      <c r="B485" s="80" t="str">
        <f t="shared" si="14"/>
        <v>2013Ústí nad Labem</v>
      </c>
      <c r="C485" s="13">
        <v>2013</v>
      </c>
      <c r="D485" s="14" t="s">
        <v>53</v>
      </c>
      <c r="E485" s="14" t="s">
        <v>44</v>
      </c>
      <c r="F485" s="449">
        <v>182.9402</v>
      </c>
      <c r="G485" s="398">
        <v>127</v>
      </c>
      <c r="H485" s="458">
        <v>385</v>
      </c>
      <c r="I485" s="398">
        <v>2072</v>
      </c>
      <c r="J485" s="398">
        <v>1758</v>
      </c>
      <c r="K485" s="398">
        <v>1092</v>
      </c>
      <c r="L485" s="392">
        <f t="shared" si="15"/>
        <v>226.72354948805463</v>
      </c>
    </row>
    <row r="486" spans="1:12" x14ac:dyDescent="0.25">
      <c r="A486" s="13">
        <v>51</v>
      </c>
      <c r="B486" s="80" t="str">
        <f t="shared" si="14"/>
        <v>2013Havlíčkův Brod</v>
      </c>
      <c r="C486" s="13">
        <v>2013</v>
      </c>
      <c r="D486" s="14" t="s">
        <v>54</v>
      </c>
      <c r="E486" s="14" t="s">
        <v>55</v>
      </c>
      <c r="F486" s="449">
        <v>63.565219999999997</v>
      </c>
      <c r="G486" s="398">
        <v>43</v>
      </c>
      <c r="H486" s="458">
        <v>138</v>
      </c>
      <c r="I486" s="398">
        <v>793</v>
      </c>
      <c r="J486" s="398">
        <v>857</v>
      </c>
      <c r="K486" s="398">
        <v>161</v>
      </c>
      <c r="L486" s="392">
        <f t="shared" si="15"/>
        <v>68.570595099183208</v>
      </c>
    </row>
    <row r="487" spans="1:12" x14ac:dyDescent="0.25">
      <c r="A487" s="13">
        <v>52</v>
      </c>
      <c r="B487" s="80" t="str">
        <f t="shared" si="14"/>
        <v>2013Hradec Králové</v>
      </c>
      <c r="C487" s="13">
        <v>2013</v>
      </c>
      <c r="D487" s="14" t="s">
        <v>56</v>
      </c>
      <c r="E487" s="14" t="s">
        <v>55</v>
      </c>
      <c r="F487" s="449">
        <v>77.869640000000004</v>
      </c>
      <c r="G487" s="398">
        <v>54.5</v>
      </c>
      <c r="H487" s="458">
        <v>148</v>
      </c>
      <c r="I487" s="398">
        <v>1387</v>
      </c>
      <c r="J487" s="398">
        <v>1445</v>
      </c>
      <c r="K487" s="398">
        <v>394</v>
      </c>
      <c r="L487" s="392">
        <f t="shared" si="15"/>
        <v>99.522491349480973</v>
      </c>
    </row>
    <row r="488" spans="1:12" x14ac:dyDescent="0.25">
      <c r="A488" s="13">
        <v>53</v>
      </c>
      <c r="B488" s="80" t="str">
        <f t="shared" si="14"/>
        <v>2013Chrudim</v>
      </c>
      <c r="C488" s="13">
        <v>2013</v>
      </c>
      <c r="D488" s="14" t="s">
        <v>57</v>
      </c>
      <c r="E488" s="14" t="s">
        <v>55</v>
      </c>
      <c r="F488" s="449">
        <v>96.737279999999998</v>
      </c>
      <c r="G488" s="398">
        <v>70</v>
      </c>
      <c r="H488" s="458">
        <v>216</v>
      </c>
      <c r="I488" s="398">
        <v>882</v>
      </c>
      <c r="J488" s="398">
        <v>886</v>
      </c>
      <c r="K488" s="398">
        <v>266</v>
      </c>
      <c r="L488" s="392">
        <f t="shared" si="15"/>
        <v>109.58239277652369</v>
      </c>
    </row>
    <row r="489" spans="1:12" x14ac:dyDescent="0.25">
      <c r="A489" s="13">
        <v>54</v>
      </c>
      <c r="B489" s="80" t="str">
        <f t="shared" si="14"/>
        <v>2013Jičín</v>
      </c>
      <c r="C489" s="13">
        <v>2013</v>
      </c>
      <c r="D489" s="14" t="s">
        <v>58</v>
      </c>
      <c r="E489" s="14" t="s">
        <v>55</v>
      </c>
      <c r="F489" s="449">
        <v>230.2319</v>
      </c>
      <c r="G489" s="398">
        <v>189</v>
      </c>
      <c r="H489" s="458">
        <v>462</v>
      </c>
      <c r="I489" s="398">
        <v>652</v>
      </c>
      <c r="J489" s="398">
        <v>612</v>
      </c>
      <c r="K489" s="398">
        <v>275</v>
      </c>
      <c r="L489" s="392">
        <f t="shared" si="15"/>
        <v>164.01143790849673</v>
      </c>
    </row>
    <row r="490" spans="1:12" x14ac:dyDescent="0.25">
      <c r="A490" s="13">
        <v>55</v>
      </c>
      <c r="B490" s="80" t="str">
        <f t="shared" si="14"/>
        <v>2013Náchod</v>
      </c>
      <c r="C490" s="13">
        <v>2013</v>
      </c>
      <c r="D490" s="14" t="s">
        <v>59</v>
      </c>
      <c r="E490" s="14" t="s">
        <v>55</v>
      </c>
      <c r="F490" s="449">
        <v>59.829459999999997</v>
      </c>
      <c r="G490" s="398">
        <v>15</v>
      </c>
      <c r="H490" s="458">
        <v>200</v>
      </c>
      <c r="I490" s="398">
        <v>1238</v>
      </c>
      <c r="J490" s="398">
        <v>1238</v>
      </c>
      <c r="K490" s="398">
        <v>252</v>
      </c>
      <c r="L490" s="392">
        <f t="shared" si="15"/>
        <v>74.297253634894986</v>
      </c>
    </row>
    <row r="491" spans="1:12" x14ac:dyDescent="0.25">
      <c r="A491" s="13">
        <v>56</v>
      </c>
      <c r="B491" s="80" t="str">
        <f t="shared" si="14"/>
        <v>2013Pardubice</v>
      </c>
      <c r="C491" s="13">
        <v>2013</v>
      </c>
      <c r="D491" s="14" t="s">
        <v>60</v>
      </c>
      <c r="E491" s="14" t="s">
        <v>55</v>
      </c>
      <c r="F491" s="449">
        <v>124.36960000000001</v>
      </c>
      <c r="G491" s="398">
        <v>88</v>
      </c>
      <c r="H491" s="458">
        <v>266</v>
      </c>
      <c r="I491" s="398">
        <v>1652</v>
      </c>
      <c r="J491" s="398">
        <v>1774</v>
      </c>
      <c r="K491" s="398">
        <v>367</v>
      </c>
      <c r="L491" s="392">
        <f t="shared" si="15"/>
        <v>75.510146561443065</v>
      </c>
    </row>
    <row r="492" spans="1:12" x14ac:dyDescent="0.25">
      <c r="A492" s="13">
        <v>57</v>
      </c>
      <c r="B492" s="80" t="str">
        <f t="shared" si="14"/>
        <v>2013Rychnov nad Kněžnou</v>
      </c>
      <c r="C492" s="13">
        <v>2013</v>
      </c>
      <c r="D492" s="14" t="s">
        <v>61</v>
      </c>
      <c r="E492" s="14" t="s">
        <v>55</v>
      </c>
      <c r="F492" s="449">
        <v>223.51429999999999</v>
      </c>
      <c r="G492" s="398">
        <v>166</v>
      </c>
      <c r="H492" s="458">
        <v>464</v>
      </c>
      <c r="I492" s="398">
        <v>678</v>
      </c>
      <c r="J492" s="398">
        <v>717</v>
      </c>
      <c r="K492" s="398">
        <v>143</v>
      </c>
      <c r="L492" s="392">
        <f t="shared" si="15"/>
        <v>72.796373779637378</v>
      </c>
    </row>
    <row r="493" spans="1:12" x14ac:dyDescent="0.25">
      <c r="A493" s="13">
        <v>58</v>
      </c>
      <c r="B493" s="80" t="str">
        <f t="shared" si="14"/>
        <v>2013Semily</v>
      </c>
      <c r="C493" s="13">
        <v>2013</v>
      </c>
      <c r="D493" s="14" t="s">
        <v>62</v>
      </c>
      <c r="E493" s="14" t="s">
        <v>55</v>
      </c>
      <c r="F493" s="449">
        <v>47.583120000000001</v>
      </c>
      <c r="G493" s="398">
        <v>29</v>
      </c>
      <c r="H493" s="458">
        <v>106</v>
      </c>
      <c r="I493" s="398">
        <v>511</v>
      </c>
      <c r="J493" s="398">
        <v>526</v>
      </c>
      <c r="K493" s="398">
        <v>128</v>
      </c>
      <c r="L493" s="392">
        <f t="shared" si="15"/>
        <v>88.821292775665398</v>
      </c>
    </row>
    <row r="494" spans="1:12" x14ac:dyDescent="0.25">
      <c r="A494" s="13">
        <v>59</v>
      </c>
      <c r="B494" s="80" t="str">
        <f t="shared" si="14"/>
        <v>2013Svitavy</v>
      </c>
      <c r="C494" s="13">
        <v>2013</v>
      </c>
      <c r="D494" s="14" t="s">
        <v>63</v>
      </c>
      <c r="E494" s="14" t="s">
        <v>55</v>
      </c>
      <c r="F494" s="449">
        <v>82.240629999999996</v>
      </c>
      <c r="G494" s="398">
        <v>49</v>
      </c>
      <c r="H494" s="458">
        <v>169</v>
      </c>
      <c r="I494" s="398">
        <v>990</v>
      </c>
      <c r="J494" s="398">
        <v>945</v>
      </c>
      <c r="K494" s="398">
        <v>254</v>
      </c>
      <c r="L494" s="392">
        <f t="shared" si="15"/>
        <v>98.105820105820115</v>
      </c>
    </row>
    <row r="495" spans="1:12" x14ac:dyDescent="0.25">
      <c r="A495" s="13">
        <v>60</v>
      </c>
      <c r="B495" s="80" t="str">
        <f t="shared" si="14"/>
        <v>2013Trutnov</v>
      </c>
      <c r="C495" s="13">
        <v>2013</v>
      </c>
      <c r="D495" s="14" t="s">
        <v>64</v>
      </c>
      <c r="E495" s="14" t="s">
        <v>55</v>
      </c>
      <c r="F495" s="449">
        <v>121.687</v>
      </c>
      <c r="G495" s="398">
        <v>80</v>
      </c>
      <c r="H495" s="458">
        <v>264</v>
      </c>
      <c r="I495" s="398">
        <v>1247</v>
      </c>
      <c r="J495" s="398">
        <v>1207</v>
      </c>
      <c r="K495" s="398">
        <v>402</v>
      </c>
      <c r="L495" s="392">
        <f t="shared" si="15"/>
        <v>121.56586578293289</v>
      </c>
    </row>
    <row r="496" spans="1:12" x14ac:dyDescent="0.25">
      <c r="A496" s="13">
        <v>61</v>
      </c>
      <c r="B496" s="80" t="str">
        <f t="shared" si="14"/>
        <v>2013Ústí nad Orlicí</v>
      </c>
      <c r="C496" s="13">
        <v>2013</v>
      </c>
      <c r="D496" s="14" t="s">
        <v>65</v>
      </c>
      <c r="E496" s="14" t="s">
        <v>55</v>
      </c>
      <c r="F496" s="449">
        <v>76.203550000000007</v>
      </c>
      <c r="G496" s="398">
        <v>49</v>
      </c>
      <c r="H496" s="458">
        <v>154</v>
      </c>
      <c r="I496" s="398">
        <v>1334</v>
      </c>
      <c r="J496" s="398">
        <v>1295</v>
      </c>
      <c r="K496" s="398">
        <v>248</v>
      </c>
      <c r="L496" s="392">
        <f t="shared" si="15"/>
        <v>69.899613899613897</v>
      </c>
    </row>
    <row r="497" spans="1:12" x14ac:dyDescent="0.25">
      <c r="A497" s="13">
        <v>62</v>
      </c>
      <c r="B497" s="80" t="str">
        <f t="shared" si="14"/>
        <v>2013Blansko</v>
      </c>
      <c r="C497" s="13">
        <v>2013</v>
      </c>
      <c r="D497" s="14" t="s">
        <v>66</v>
      </c>
      <c r="E497" s="14" t="s">
        <v>67</v>
      </c>
      <c r="F497" s="449">
        <v>75.387889999999999</v>
      </c>
      <c r="G497" s="398">
        <v>49</v>
      </c>
      <c r="H497" s="458">
        <v>174</v>
      </c>
      <c r="I497" s="398">
        <v>913</v>
      </c>
      <c r="J497" s="398">
        <v>904</v>
      </c>
      <c r="K497" s="398">
        <v>215</v>
      </c>
      <c r="L497" s="392">
        <f t="shared" si="15"/>
        <v>86.80862831858407</v>
      </c>
    </row>
    <row r="498" spans="1:12" x14ac:dyDescent="0.25">
      <c r="A498" s="13">
        <v>63</v>
      </c>
      <c r="B498" s="80" t="str">
        <f t="shared" si="14"/>
        <v>2013Brno-město</v>
      </c>
      <c r="C498" s="13">
        <v>2013</v>
      </c>
      <c r="D498" s="14" t="s">
        <v>68</v>
      </c>
      <c r="E498" s="14" t="s">
        <v>67</v>
      </c>
      <c r="F498" s="449">
        <v>88.506230000000002</v>
      </c>
      <c r="G498" s="398">
        <v>45</v>
      </c>
      <c r="H498" s="458">
        <v>203</v>
      </c>
      <c r="I498" s="398">
        <v>2565</v>
      </c>
      <c r="J498" s="398">
        <v>2654</v>
      </c>
      <c r="K498" s="398">
        <v>1202</v>
      </c>
      <c r="L498" s="392">
        <f t="shared" si="15"/>
        <v>165.30896759608137</v>
      </c>
    </row>
    <row r="499" spans="1:12" x14ac:dyDescent="0.25">
      <c r="A499" s="13">
        <v>64</v>
      </c>
      <c r="B499" s="80" t="str">
        <f t="shared" si="14"/>
        <v>2013Brno-venkov</v>
      </c>
      <c r="C499" s="13">
        <v>2013</v>
      </c>
      <c r="D499" s="14" t="s">
        <v>69</v>
      </c>
      <c r="E499" s="14" t="s">
        <v>67</v>
      </c>
      <c r="F499" s="449">
        <v>92.666659999999993</v>
      </c>
      <c r="G499" s="398">
        <v>67</v>
      </c>
      <c r="H499" s="458">
        <v>190</v>
      </c>
      <c r="I499" s="398">
        <v>1333</v>
      </c>
      <c r="J499" s="398">
        <v>1369</v>
      </c>
      <c r="K499" s="398">
        <v>395</v>
      </c>
      <c r="L499" s="392">
        <f t="shared" si="15"/>
        <v>105.31409788166545</v>
      </c>
    </row>
    <row r="500" spans="1:12" x14ac:dyDescent="0.25">
      <c r="A500" s="13">
        <v>65</v>
      </c>
      <c r="B500" s="80" t="str">
        <f t="shared" si="14"/>
        <v>2013Břeclav</v>
      </c>
      <c r="C500" s="13">
        <v>2013</v>
      </c>
      <c r="D500" s="14" t="s">
        <v>70</v>
      </c>
      <c r="E500" s="14" t="s">
        <v>67</v>
      </c>
      <c r="F500" s="449">
        <v>148.75749999999999</v>
      </c>
      <c r="G500" s="398">
        <v>111</v>
      </c>
      <c r="H500" s="458">
        <v>291.5</v>
      </c>
      <c r="I500" s="398">
        <v>1079</v>
      </c>
      <c r="J500" s="398">
        <v>1117</v>
      </c>
      <c r="K500" s="398">
        <v>409</v>
      </c>
      <c r="L500" s="392">
        <f t="shared" si="15"/>
        <v>133.64816472694719</v>
      </c>
    </row>
    <row r="501" spans="1:12" x14ac:dyDescent="0.25">
      <c r="A501" s="13">
        <v>66</v>
      </c>
      <c r="B501" s="80" t="str">
        <f t="shared" si="14"/>
        <v>2013Hodonín</v>
      </c>
      <c r="C501" s="13">
        <v>2013</v>
      </c>
      <c r="D501" s="14" t="s">
        <v>71</v>
      </c>
      <c r="E501" s="14" t="s">
        <v>67</v>
      </c>
      <c r="F501" s="449">
        <v>105.8394</v>
      </c>
      <c r="G501" s="398">
        <v>65</v>
      </c>
      <c r="H501" s="458">
        <v>225</v>
      </c>
      <c r="I501" s="398">
        <v>1114</v>
      </c>
      <c r="J501" s="398">
        <v>1192</v>
      </c>
      <c r="K501" s="398">
        <v>492</v>
      </c>
      <c r="L501" s="392">
        <f t="shared" si="15"/>
        <v>150.65436241610738</v>
      </c>
    </row>
    <row r="502" spans="1:12" x14ac:dyDescent="0.25">
      <c r="A502" s="13">
        <v>67</v>
      </c>
      <c r="B502" s="80" t="str">
        <f t="shared" si="14"/>
        <v>2013Jihlava</v>
      </c>
      <c r="C502" s="13">
        <v>2013</v>
      </c>
      <c r="D502" s="14" t="s">
        <v>72</v>
      </c>
      <c r="E502" s="14" t="s">
        <v>67</v>
      </c>
      <c r="F502" s="449">
        <v>151.18899999999999</v>
      </c>
      <c r="G502" s="398">
        <v>64</v>
      </c>
      <c r="H502" s="458">
        <v>362</v>
      </c>
      <c r="I502" s="398">
        <v>779</v>
      </c>
      <c r="J502" s="398">
        <v>807</v>
      </c>
      <c r="K502" s="398">
        <v>218</v>
      </c>
      <c r="L502" s="392">
        <f t="shared" si="15"/>
        <v>98.599752168525399</v>
      </c>
    </row>
    <row r="503" spans="1:12" x14ac:dyDescent="0.25">
      <c r="A503" s="13">
        <v>68</v>
      </c>
      <c r="B503" s="80" t="str">
        <f t="shared" si="14"/>
        <v>2013Kroměříž</v>
      </c>
      <c r="C503" s="13">
        <v>2013</v>
      </c>
      <c r="D503" s="14" t="s">
        <v>73</v>
      </c>
      <c r="E503" s="14" t="s">
        <v>67</v>
      </c>
      <c r="F503" s="449">
        <v>133.53129999999999</v>
      </c>
      <c r="G503" s="398">
        <v>80</v>
      </c>
      <c r="H503" s="458">
        <v>274</v>
      </c>
      <c r="I503" s="398">
        <v>1212</v>
      </c>
      <c r="J503" s="398">
        <v>1130</v>
      </c>
      <c r="K503" s="398">
        <v>395</v>
      </c>
      <c r="L503" s="392">
        <f t="shared" si="15"/>
        <v>127.58849557522123</v>
      </c>
    </row>
    <row r="504" spans="1:12" x14ac:dyDescent="0.25">
      <c r="A504" s="13">
        <v>69</v>
      </c>
      <c r="B504" s="80" t="str">
        <f t="shared" si="14"/>
        <v>2013Prostějov</v>
      </c>
      <c r="C504" s="13">
        <v>2013</v>
      </c>
      <c r="D504" s="14" t="s">
        <v>74</v>
      </c>
      <c r="E504" s="14" t="s">
        <v>67</v>
      </c>
      <c r="F504" s="449">
        <v>54.716169999999998</v>
      </c>
      <c r="G504" s="398">
        <v>29</v>
      </c>
      <c r="H504" s="458">
        <v>127</v>
      </c>
      <c r="I504" s="398">
        <v>1112</v>
      </c>
      <c r="J504" s="398">
        <v>1119</v>
      </c>
      <c r="K504" s="398">
        <v>282</v>
      </c>
      <c r="L504" s="392">
        <f t="shared" si="15"/>
        <v>91.983914209115284</v>
      </c>
    </row>
    <row r="505" spans="1:12" x14ac:dyDescent="0.25">
      <c r="A505" s="13">
        <v>70</v>
      </c>
      <c r="B505" s="80" t="str">
        <f t="shared" si="14"/>
        <v>2013Třebíč</v>
      </c>
      <c r="C505" s="13">
        <v>2013</v>
      </c>
      <c r="D505" s="14" t="s">
        <v>75</v>
      </c>
      <c r="E505" s="14" t="s">
        <v>67</v>
      </c>
      <c r="F505" s="449">
        <v>111.7213</v>
      </c>
      <c r="G505" s="398">
        <v>70</v>
      </c>
      <c r="H505" s="458">
        <v>233</v>
      </c>
      <c r="I505" s="398">
        <v>840</v>
      </c>
      <c r="J505" s="398">
        <v>883</v>
      </c>
      <c r="K505" s="398">
        <v>222</v>
      </c>
      <c r="L505" s="392">
        <f t="shared" si="15"/>
        <v>91.766704416761044</v>
      </c>
    </row>
    <row r="506" spans="1:12" x14ac:dyDescent="0.25">
      <c r="A506" s="13">
        <v>71</v>
      </c>
      <c r="B506" s="80" t="str">
        <f t="shared" si="14"/>
        <v>2013Uherské Hradiště</v>
      </c>
      <c r="C506" s="13">
        <v>2013</v>
      </c>
      <c r="D506" s="14" t="s">
        <v>76</v>
      </c>
      <c r="E506" s="14" t="s">
        <v>67</v>
      </c>
      <c r="F506" s="449">
        <v>109.3647</v>
      </c>
      <c r="G506" s="398">
        <v>62</v>
      </c>
      <c r="H506" s="458">
        <v>270</v>
      </c>
      <c r="I506" s="398">
        <v>987</v>
      </c>
      <c r="J506" s="398">
        <v>983</v>
      </c>
      <c r="K506" s="398">
        <v>352</v>
      </c>
      <c r="L506" s="392">
        <f t="shared" si="15"/>
        <v>130.70193285859614</v>
      </c>
    </row>
    <row r="507" spans="1:12" x14ac:dyDescent="0.25">
      <c r="A507" s="13">
        <v>72</v>
      </c>
      <c r="B507" s="80" t="str">
        <f t="shared" si="14"/>
        <v>2013Vyškov</v>
      </c>
      <c r="C507" s="13">
        <v>2013</v>
      </c>
      <c r="D507" s="14" t="s">
        <v>77</v>
      </c>
      <c r="E507" s="14" t="s">
        <v>67</v>
      </c>
      <c r="F507" s="449">
        <v>126.9533</v>
      </c>
      <c r="G507" s="398">
        <v>97</v>
      </c>
      <c r="H507" s="458">
        <v>243</v>
      </c>
      <c r="I507" s="398">
        <v>701</v>
      </c>
      <c r="J507" s="398">
        <v>736</v>
      </c>
      <c r="K507" s="398">
        <v>634</v>
      </c>
      <c r="L507" s="392">
        <f t="shared" si="15"/>
        <v>314.41576086956519</v>
      </c>
    </row>
    <row r="508" spans="1:12" x14ac:dyDescent="0.25">
      <c r="A508" s="13">
        <v>73</v>
      </c>
      <c r="B508" s="80" t="str">
        <f t="shared" si="14"/>
        <v>2013Zlín</v>
      </c>
      <c r="C508" s="13">
        <v>2013</v>
      </c>
      <c r="D508" s="14" t="s">
        <v>78</v>
      </c>
      <c r="E508" s="14" t="s">
        <v>67</v>
      </c>
      <c r="F508" s="449">
        <v>100.91549999999999</v>
      </c>
      <c r="G508" s="398">
        <v>61.5</v>
      </c>
      <c r="H508" s="458">
        <v>217</v>
      </c>
      <c r="I508" s="398">
        <v>1434</v>
      </c>
      <c r="J508" s="398">
        <v>1410</v>
      </c>
      <c r="K508" s="398">
        <v>266</v>
      </c>
      <c r="L508" s="392">
        <f t="shared" si="15"/>
        <v>68.858156028368796</v>
      </c>
    </row>
    <row r="509" spans="1:12" x14ac:dyDescent="0.25">
      <c r="A509" s="13">
        <v>74</v>
      </c>
      <c r="B509" s="80" t="str">
        <f t="shared" si="14"/>
        <v>2013Znojmo</v>
      </c>
      <c r="C509" s="13">
        <v>2013</v>
      </c>
      <c r="D509" s="14" t="s">
        <v>79</v>
      </c>
      <c r="E509" s="14" t="s">
        <v>67</v>
      </c>
      <c r="F509" s="449">
        <v>121.15819999999999</v>
      </c>
      <c r="G509" s="398">
        <v>77.5</v>
      </c>
      <c r="H509" s="458">
        <v>270</v>
      </c>
      <c r="I509" s="398">
        <v>1436</v>
      </c>
      <c r="J509" s="398">
        <v>1354</v>
      </c>
      <c r="K509" s="398">
        <v>724</v>
      </c>
      <c r="L509" s="392">
        <f t="shared" si="15"/>
        <v>195.1698670605613</v>
      </c>
    </row>
    <row r="510" spans="1:12" x14ac:dyDescent="0.25">
      <c r="A510" s="13">
        <v>75</v>
      </c>
      <c r="B510" s="80" t="str">
        <f t="shared" si="14"/>
        <v>2013Žďár nad Sázavou</v>
      </c>
      <c r="C510" s="13">
        <v>2013</v>
      </c>
      <c r="D510" s="14" t="s">
        <v>80</v>
      </c>
      <c r="E510" s="14" t="s">
        <v>67</v>
      </c>
      <c r="F510" s="449">
        <v>100.4692</v>
      </c>
      <c r="G510" s="398">
        <v>59</v>
      </c>
      <c r="H510" s="458">
        <v>222.5</v>
      </c>
      <c r="I510" s="398">
        <v>882</v>
      </c>
      <c r="J510" s="398">
        <v>827</v>
      </c>
      <c r="K510" s="398">
        <v>385</v>
      </c>
      <c r="L510" s="392">
        <f t="shared" si="15"/>
        <v>169.92140266021767</v>
      </c>
    </row>
    <row r="511" spans="1:12" x14ac:dyDescent="0.25">
      <c r="A511" s="13">
        <v>76</v>
      </c>
      <c r="B511" s="80" t="str">
        <f t="shared" si="14"/>
        <v>2013Bruntál</v>
      </c>
      <c r="C511" s="13">
        <v>2013</v>
      </c>
      <c r="D511" s="14" t="s">
        <v>81</v>
      </c>
      <c r="E511" s="14" t="s">
        <v>82</v>
      </c>
      <c r="F511" s="449">
        <v>171.57499999999999</v>
      </c>
      <c r="G511" s="398">
        <v>141</v>
      </c>
      <c r="H511" s="458">
        <v>314</v>
      </c>
      <c r="I511" s="398">
        <v>1478</v>
      </c>
      <c r="J511" s="398">
        <v>1455</v>
      </c>
      <c r="K511" s="398">
        <v>610</v>
      </c>
      <c r="L511" s="392">
        <f t="shared" si="15"/>
        <v>153.02405498281786</v>
      </c>
    </row>
    <row r="512" spans="1:12" x14ac:dyDescent="0.25">
      <c r="A512" s="13">
        <v>77</v>
      </c>
      <c r="B512" s="80" t="str">
        <f t="shared" si="14"/>
        <v>2013Frýdek-Místek</v>
      </c>
      <c r="C512" s="13">
        <v>2013</v>
      </c>
      <c r="D512" s="14" t="s">
        <v>83</v>
      </c>
      <c r="E512" s="14" t="s">
        <v>82</v>
      </c>
      <c r="F512" s="449">
        <v>221.4348</v>
      </c>
      <c r="G512" s="398">
        <v>154</v>
      </c>
      <c r="H512" s="458">
        <v>396</v>
      </c>
      <c r="I512" s="398">
        <v>2310</v>
      </c>
      <c r="J512" s="398">
        <v>2197</v>
      </c>
      <c r="K512" s="398">
        <v>777</v>
      </c>
      <c r="L512" s="392">
        <f t="shared" si="15"/>
        <v>129.08739189804277</v>
      </c>
    </row>
    <row r="513" spans="1:12" x14ac:dyDescent="0.25">
      <c r="A513" s="13">
        <v>78</v>
      </c>
      <c r="B513" s="80" t="str">
        <f t="shared" si="14"/>
        <v>2013Jeseník</v>
      </c>
      <c r="C513" s="13">
        <v>2013</v>
      </c>
      <c r="D513" s="14" t="s">
        <v>84</v>
      </c>
      <c r="E513" s="14" t="s">
        <v>82</v>
      </c>
      <c r="F513" s="449">
        <v>74.742609999999999</v>
      </c>
      <c r="G513" s="398">
        <v>39</v>
      </c>
      <c r="H513" s="458">
        <v>146</v>
      </c>
      <c r="I513" s="398">
        <v>496</v>
      </c>
      <c r="J513" s="398">
        <v>523</v>
      </c>
      <c r="K513" s="398">
        <v>192</v>
      </c>
      <c r="L513" s="392">
        <f t="shared" si="15"/>
        <v>133.9961759082218</v>
      </c>
    </row>
    <row r="514" spans="1:12" x14ac:dyDescent="0.25">
      <c r="A514" s="13">
        <v>79</v>
      </c>
      <c r="B514" s="80" t="str">
        <f t="shared" si="14"/>
        <v>2013Karviná</v>
      </c>
      <c r="C514" s="13">
        <v>2013</v>
      </c>
      <c r="D514" s="14" t="s">
        <v>85</v>
      </c>
      <c r="E514" s="14" t="s">
        <v>82</v>
      </c>
      <c r="F514" s="449">
        <v>120.67740000000001</v>
      </c>
      <c r="G514" s="398">
        <v>82</v>
      </c>
      <c r="H514" s="458">
        <v>246</v>
      </c>
      <c r="I514" s="398">
        <v>3743</v>
      </c>
      <c r="J514" s="398">
        <v>3818</v>
      </c>
      <c r="K514" s="398">
        <v>998</v>
      </c>
      <c r="L514" s="392">
        <f t="shared" si="15"/>
        <v>95.408590885280248</v>
      </c>
    </row>
    <row r="515" spans="1:12" x14ac:dyDescent="0.25">
      <c r="A515" s="13">
        <v>80</v>
      </c>
      <c r="B515" s="80" t="str">
        <f t="shared" si="14"/>
        <v>2013Nový Jičín</v>
      </c>
      <c r="C515" s="13">
        <v>2013</v>
      </c>
      <c r="D515" s="14" t="s">
        <v>86</v>
      </c>
      <c r="E515" s="14" t="s">
        <v>82</v>
      </c>
      <c r="F515" s="449">
        <v>127.08450000000001</v>
      </c>
      <c r="G515" s="398">
        <v>89</v>
      </c>
      <c r="H515" s="458">
        <v>265</v>
      </c>
      <c r="I515" s="398">
        <v>1725</v>
      </c>
      <c r="J515" s="398">
        <v>1771</v>
      </c>
      <c r="K515" s="398">
        <v>360</v>
      </c>
      <c r="L515" s="392">
        <f t="shared" si="15"/>
        <v>74.195369847543759</v>
      </c>
    </row>
    <row r="516" spans="1:12" x14ac:dyDescent="0.25">
      <c r="A516" s="13">
        <v>81</v>
      </c>
      <c r="B516" s="80" t="str">
        <f t="shared" si="14"/>
        <v>2013Olomouc</v>
      </c>
      <c r="C516" s="13">
        <v>2013</v>
      </c>
      <c r="D516" s="14" t="s">
        <v>87</v>
      </c>
      <c r="E516" s="14" t="s">
        <v>82</v>
      </c>
      <c r="F516" s="449">
        <v>79.329790000000003</v>
      </c>
      <c r="G516" s="398">
        <v>53</v>
      </c>
      <c r="H516" s="458">
        <v>170</v>
      </c>
      <c r="I516" s="398">
        <v>1966</v>
      </c>
      <c r="J516" s="398">
        <v>1935</v>
      </c>
      <c r="K516" s="398">
        <v>554</v>
      </c>
      <c r="L516" s="392">
        <f t="shared" si="15"/>
        <v>104.50129198966408</v>
      </c>
    </row>
    <row r="517" spans="1:12" x14ac:dyDescent="0.25">
      <c r="A517" s="13">
        <v>82</v>
      </c>
      <c r="B517" s="80" t="str">
        <f t="shared" si="14"/>
        <v>2013Opava</v>
      </c>
      <c r="C517" s="13">
        <v>2013</v>
      </c>
      <c r="D517" s="14" t="s">
        <v>88</v>
      </c>
      <c r="E517" s="14" t="s">
        <v>82</v>
      </c>
      <c r="F517" s="449">
        <v>118.59059999999999</v>
      </c>
      <c r="G517" s="398">
        <v>90</v>
      </c>
      <c r="H517" s="458">
        <v>232</v>
      </c>
      <c r="I517" s="398">
        <v>1689</v>
      </c>
      <c r="J517" s="398">
        <v>1652</v>
      </c>
      <c r="K517" s="398">
        <v>488</v>
      </c>
      <c r="L517" s="392">
        <f t="shared" si="15"/>
        <v>107.82082324455205</v>
      </c>
    </row>
    <row r="518" spans="1:12" x14ac:dyDescent="0.25">
      <c r="A518" s="13">
        <v>83</v>
      </c>
      <c r="B518" s="80" t="str">
        <f t="shared" si="14"/>
        <v>2013Ostrava</v>
      </c>
      <c r="C518" s="13">
        <v>2013</v>
      </c>
      <c r="D518" s="14" t="s">
        <v>89</v>
      </c>
      <c r="E518" s="14" t="s">
        <v>82</v>
      </c>
      <c r="F518" s="449">
        <v>80.437669999999997</v>
      </c>
      <c r="G518" s="398">
        <v>53</v>
      </c>
      <c r="H518" s="458">
        <v>178</v>
      </c>
      <c r="I518" s="398">
        <v>3753</v>
      </c>
      <c r="J518" s="398">
        <v>3858</v>
      </c>
      <c r="K518" s="398">
        <v>1090</v>
      </c>
      <c r="L518" s="392">
        <f t="shared" si="15"/>
        <v>103.12337998963194</v>
      </c>
    </row>
    <row r="519" spans="1:12" x14ac:dyDescent="0.25">
      <c r="A519" s="13">
        <v>84</v>
      </c>
      <c r="B519" s="80" t="str">
        <f t="shared" ref="B519:B582" si="16">CONCATENATE(C519,D519)</f>
        <v>2013Přerov</v>
      </c>
      <c r="C519" s="13">
        <v>2013</v>
      </c>
      <c r="D519" s="14" t="s">
        <v>90</v>
      </c>
      <c r="E519" s="14" t="s">
        <v>82</v>
      </c>
      <c r="F519" s="449">
        <v>122.55759999999999</v>
      </c>
      <c r="G519" s="398">
        <v>77</v>
      </c>
      <c r="H519" s="458">
        <v>294</v>
      </c>
      <c r="I519" s="398">
        <v>1418</v>
      </c>
      <c r="J519" s="398">
        <v>1431</v>
      </c>
      <c r="K519" s="398">
        <v>381</v>
      </c>
      <c r="L519" s="392">
        <f t="shared" ref="L519:L582" si="17">K519/J519*365</f>
        <v>97.180293501048212</v>
      </c>
    </row>
    <row r="520" spans="1:12" x14ac:dyDescent="0.25">
      <c r="A520" s="13">
        <v>85</v>
      </c>
      <c r="B520" s="80" t="str">
        <f t="shared" si="16"/>
        <v>2013Šumperk</v>
      </c>
      <c r="C520" s="13">
        <v>2013</v>
      </c>
      <c r="D520" s="14" t="s">
        <v>91</v>
      </c>
      <c r="E520" s="14" t="s">
        <v>82</v>
      </c>
      <c r="F520" s="449">
        <v>195.88650000000001</v>
      </c>
      <c r="G520" s="398">
        <v>113</v>
      </c>
      <c r="H520" s="458">
        <v>428</v>
      </c>
      <c r="I520" s="398">
        <v>1384</v>
      </c>
      <c r="J520" s="398">
        <v>1417</v>
      </c>
      <c r="K520" s="398">
        <v>350</v>
      </c>
      <c r="L520" s="392">
        <f t="shared" si="17"/>
        <v>90.155257586450247</v>
      </c>
    </row>
    <row r="521" spans="1:12" x14ac:dyDescent="0.25">
      <c r="A521" s="13">
        <v>86</v>
      </c>
      <c r="B521" s="80" t="str">
        <f t="shared" si="16"/>
        <v>2013Vsetín</v>
      </c>
      <c r="C521" s="13">
        <v>2013</v>
      </c>
      <c r="D521" s="14" t="s">
        <v>92</v>
      </c>
      <c r="E521" s="14" t="s">
        <v>82</v>
      </c>
      <c r="F521" s="449">
        <v>96.680210000000002</v>
      </c>
      <c r="G521" s="398">
        <v>75</v>
      </c>
      <c r="H521" s="458">
        <v>188</v>
      </c>
      <c r="I521" s="398">
        <v>1116</v>
      </c>
      <c r="J521" s="398">
        <v>1086</v>
      </c>
      <c r="K521" s="398">
        <v>363</v>
      </c>
      <c r="L521" s="392">
        <f t="shared" si="17"/>
        <v>122.00276243093921</v>
      </c>
    </row>
    <row r="522" spans="1:12" x14ac:dyDescent="0.25">
      <c r="A522" s="13">
        <v>1</v>
      </c>
      <c r="B522" s="80" t="str">
        <f t="shared" si="16"/>
        <v>2014Praha 1</v>
      </c>
      <c r="C522" s="13">
        <v>2014</v>
      </c>
      <c r="D522" s="14" t="s">
        <v>2</v>
      </c>
      <c r="E522" s="14" t="s">
        <v>3</v>
      </c>
      <c r="F522" s="449">
        <v>251.3304</v>
      </c>
      <c r="G522" s="398">
        <v>173</v>
      </c>
      <c r="H522" s="458">
        <v>576</v>
      </c>
      <c r="I522" s="398">
        <v>237</v>
      </c>
      <c r="J522" s="398">
        <v>204</v>
      </c>
      <c r="K522" s="398">
        <v>150</v>
      </c>
      <c r="L522" s="392">
        <f t="shared" si="17"/>
        <v>268.38235294117646</v>
      </c>
    </row>
    <row r="523" spans="1:12" x14ac:dyDescent="0.25">
      <c r="A523" s="13">
        <v>2</v>
      </c>
      <c r="B523" s="80" t="str">
        <f t="shared" si="16"/>
        <v>2014Praha 2</v>
      </c>
      <c r="C523" s="13">
        <v>2014</v>
      </c>
      <c r="D523" s="14" t="s">
        <v>4</v>
      </c>
      <c r="E523" s="14" t="s">
        <v>3</v>
      </c>
      <c r="F523" s="449">
        <v>170.87799999999999</v>
      </c>
      <c r="G523" s="398">
        <v>82</v>
      </c>
      <c r="H523" s="458">
        <v>399</v>
      </c>
      <c r="I523" s="398">
        <v>498</v>
      </c>
      <c r="J523" s="398">
        <v>432</v>
      </c>
      <c r="K523" s="398">
        <v>183</v>
      </c>
      <c r="L523" s="392">
        <f t="shared" si="17"/>
        <v>154.61805555555554</v>
      </c>
    </row>
    <row r="524" spans="1:12" x14ac:dyDescent="0.25">
      <c r="A524" s="13">
        <v>3</v>
      </c>
      <c r="B524" s="80" t="str">
        <f t="shared" si="16"/>
        <v>2014Praha 3</v>
      </c>
      <c r="C524" s="13">
        <v>2014</v>
      </c>
      <c r="D524" s="14" t="s">
        <v>5</v>
      </c>
      <c r="E524" s="14" t="s">
        <v>3</v>
      </c>
      <c r="F524" s="449">
        <v>136.88740000000001</v>
      </c>
      <c r="G524" s="398">
        <v>77</v>
      </c>
      <c r="H524" s="458">
        <v>319</v>
      </c>
      <c r="I524" s="398">
        <v>1101</v>
      </c>
      <c r="J524" s="398">
        <v>855</v>
      </c>
      <c r="K524" s="398">
        <v>444</v>
      </c>
      <c r="L524" s="392">
        <f t="shared" si="17"/>
        <v>189.54385964912279</v>
      </c>
    </row>
    <row r="525" spans="1:12" x14ac:dyDescent="0.25">
      <c r="A525" s="13">
        <v>4</v>
      </c>
      <c r="B525" s="80" t="str">
        <f t="shared" si="16"/>
        <v>2014Praha 4</v>
      </c>
      <c r="C525" s="13">
        <v>2014</v>
      </c>
      <c r="D525" s="14" t="s">
        <v>6</v>
      </c>
      <c r="E525" s="14" t="s">
        <v>3</v>
      </c>
      <c r="F525" s="449">
        <v>153.59790000000001</v>
      </c>
      <c r="G525" s="398">
        <v>94</v>
      </c>
      <c r="H525" s="458">
        <v>351.5</v>
      </c>
      <c r="I525" s="398">
        <v>3110</v>
      </c>
      <c r="J525" s="398">
        <v>2927</v>
      </c>
      <c r="K525" s="398">
        <v>1048</v>
      </c>
      <c r="L525" s="392">
        <f t="shared" si="17"/>
        <v>130.68670994192007</v>
      </c>
    </row>
    <row r="526" spans="1:12" x14ac:dyDescent="0.25">
      <c r="A526" s="13">
        <v>5</v>
      </c>
      <c r="B526" s="80" t="str">
        <f t="shared" si="16"/>
        <v>2014Praha 5</v>
      </c>
      <c r="C526" s="13">
        <v>2014</v>
      </c>
      <c r="D526" s="14" t="s">
        <v>7</v>
      </c>
      <c r="E526" s="14" t="s">
        <v>3</v>
      </c>
      <c r="F526" s="449">
        <v>87.311359999999993</v>
      </c>
      <c r="G526" s="398">
        <v>53</v>
      </c>
      <c r="H526" s="458">
        <v>193</v>
      </c>
      <c r="I526" s="398">
        <v>1984</v>
      </c>
      <c r="J526" s="398">
        <v>1634</v>
      </c>
      <c r="K526" s="398">
        <v>624</v>
      </c>
      <c r="L526" s="392">
        <f t="shared" si="17"/>
        <v>139.38800489596082</v>
      </c>
    </row>
    <row r="527" spans="1:12" x14ac:dyDescent="0.25">
      <c r="A527" s="13">
        <v>6</v>
      </c>
      <c r="B527" s="80" t="str">
        <f t="shared" si="16"/>
        <v>2014Praha 6</v>
      </c>
      <c r="C527" s="13">
        <v>2014</v>
      </c>
      <c r="D527" s="14" t="s">
        <v>8</v>
      </c>
      <c r="E527" s="14" t="s">
        <v>3</v>
      </c>
      <c r="F527" s="449">
        <v>208.36850000000001</v>
      </c>
      <c r="G527" s="398">
        <v>124</v>
      </c>
      <c r="H527" s="458">
        <v>470</v>
      </c>
      <c r="I527" s="398">
        <v>1296</v>
      </c>
      <c r="J527" s="398">
        <v>1130</v>
      </c>
      <c r="K527" s="398">
        <v>671</v>
      </c>
      <c r="L527" s="392">
        <f t="shared" si="17"/>
        <v>216.73893805309734</v>
      </c>
    </row>
    <row r="528" spans="1:12" x14ac:dyDescent="0.25">
      <c r="A528" s="13">
        <v>7</v>
      </c>
      <c r="B528" s="80" t="str">
        <f t="shared" si="16"/>
        <v>2014Praha 7</v>
      </c>
      <c r="C528" s="13">
        <v>2014</v>
      </c>
      <c r="D528" s="14" t="s">
        <v>9</v>
      </c>
      <c r="E528" s="14" t="s">
        <v>3</v>
      </c>
      <c r="F528" s="449">
        <v>175.54400000000001</v>
      </c>
      <c r="G528" s="398">
        <v>82</v>
      </c>
      <c r="H528" s="458">
        <v>358</v>
      </c>
      <c r="I528" s="398">
        <v>310</v>
      </c>
      <c r="J528" s="398">
        <v>224</v>
      </c>
      <c r="K528" s="398">
        <v>199</v>
      </c>
      <c r="L528" s="392">
        <f t="shared" si="17"/>
        <v>324.26339285714283</v>
      </c>
    </row>
    <row r="529" spans="1:12" x14ac:dyDescent="0.25">
      <c r="A529" s="13">
        <v>8</v>
      </c>
      <c r="B529" s="80" t="str">
        <f t="shared" si="16"/>
        <v>2014Praha 8</v>
      </c>
      <c r="C529" s="13">
        <v>2014</v>
      </c>
      <c r="D529" s="14" t="s">
        <v>10</v>
      </c>
      <c r="E529" s="14" t="s">
        <v>3</v>
      </c>
      <c r="F529" s="449">
        <v>129.69550000000001</v>
      </c>
      <c r="G529" s="398">
        <v>83</v>
      </c>
      <c r="H529" s="458">
        <v>292</v>
      </c>
      <c r="I529" s="398">
        <v>1668</v>
      </c>
      <c r="J529" s="398">
        <v>1341</v>
      </c>
      <c r="K529" s="398">
        <v>671</v>
      </c>
      <c r="L529" s="392">
        <f t="shared" si="17"/>
        <v>182.63609246830725</v>
      </c>
    </row>
    <row r="530" spans="1:12" x14ac:dyDescent="0.25">
      <c r="A530" s="13">
        <v>9</v>
      </c>
      <c r="B530" s="80" t="str">
        <f t="shared" si="16"/>
        <v>2014Praha 9</v>
      </c>
      <c r="C530" s="13">
        <v>2014</v>
      </c>
      <c r="D530" s="14" t="s">
        <v>11</v>
      </c>
      <c r="E530" s="14" t="s">
        <v>3</v>
      </c>
      <c r="F530" s="449">
        <v>111.03319999999999</v>
      </c>
      <c r="G530" s="398">
        <v>77</v>
      </c>
      <c r="H530" s="458">
        <v>237</v>
      </c>
      <c r="I530" s="398">
        <v>2172</v>
      </c>
      <c r="J530" s="398">
        <v>1984</v>
      </c>
      <c r="K530" s="398">
        <v>751</v>
      </c>
      <c r="L530" s="392">
        <f t="shared" si="17"/>
        <v>138.16280241935485</v>
      </c>
    </row>
    <row r="531" spans="1:12" x14ac:dyDescent="0.25">
      <c r="A531" s="13">
        <v>10</v>
      </c>
      <c r="B531" s="80" t="str">
        <f t="shared" si="16"/>
        <v>2014Praha 10</v>
      </c>
      <c r="C531" s="13">
        <v>2014</v>
      </c>
      <c r="D531" s="14" t="s">
        <v>12</v>
      </c>
      <c r="E531" s="14" t="s">
        <v>3</v>
      </c>
      <c r="F531" s="449">
        <v>132.8717</v>
      </c>
      <c r="G531" s="398">
        <v>89</v>
      </c>
      <c r="H531" s="458">
        <v>296</v>
      </c>
      <c r="I531" s="398">
        <v>2130</v>
      </c>
      <c r="J531" s="398">
        <v>1770</v>
      </c>
      <c r="K531" s="398">
        <v>840</v>
      </c>
      <c r="L531" s="392">
        <f t="shared" si="17"/>
        <v>173.22033898305085</v>
      </c>
    </row>
    <row r="532" spans="1:12" x14ac:dyDescent="0.25">
      <c r="A532" s="13">
        <v>11</v>
      </c>
      <c r="B532" s="80" t="str">
        <f t="shared" si="16"/>
        <v>2014Beroun</v>
      </c>
      <c r="C532" s="13">
        <v>2014</v>
      </c>
      <c r="D532" s="14" t="s">
        <v>13</v>
      </c>
      <c r="E532" s="14" t="s">
        <v>14</v>
      </c>
      <c r="F532" s="449">
        <v>83.641530000000003</v>
      </c>
      <c r="G532" s="398">
        <v>52</v>
      </c>
      <c r="H532" s="458">
        <v>190</v>
      </c>
      <c r="I532" s="398">
        <v>1502</v>
      </c>
      <c r="J532" s="398">
        <v>1381</v>
      </c>
      <c r="K532" s="398">
        <v>364</v>
      </c>
      <c r="L532" s="392">
        <f t="shared" si="17"/>
        <v>96.205648081100648</v>
      </c>
    </row>
    <row r="533" spans="1:12" x14ac:dyDescent="0.25">
      <c r="A533" s="13">
        <v>12</v>
      </c>
      <c r="B533" s="80" t="str">
        <f t="shared" si="16"/>
        <v>2014Benešov</v>
      </c>
      <c r="C533" s="13">
        <v>2014</v>
      </c>
      <c r="D533" s="14" t="s">
        <v>15</v>
      </c>
      <c r="E533" s="14" t="s">
        <v>14</v>
      </c>
      <c r="F533" s="449">
        <v>78.310929999999999</v>
      </c>
      <c r="G533" s="398">
        <v>52</v>
      </c>
      <c r="H533" s="458">
        <v>152</v>
      </c>
      <c r="I533" s="398">
        <v>1248</v>
      </c>
      <c r="J533" s="398">
        <v>1100</v>
      </c>
      <c r="K533" s="398">
        <v>332</v>
      </c>
      <c r="L533" s="392">
        <f t="shared" si="17"/>
        <v>110.16363636363636</v>
      </c>
    </row>
    <row r="534" spans="1:12" x14ac:dyDescent="0.25">
      <c r="A534" s="13">
        <v>13</v>
      </c>
      <c r="B534" s="80" t="str">
        <f t="shared" si="16"/>
        <v>2014Kladno</v>
      </c>
      <c r="C534" s="13">
        <v>2014</v>
      </c>
      <c r="D534" s="14" t="s">
        <v>16</v>
      </c>
      <c r="E534" s="14" t="s">
        <v>14</v>
      </c>
      <c r="F534" s="449">
        <v>91.539540000000002</v>
      </c>
      <c r="G534" s="398">
        <v>69.5</v>
      </c>
      <c r="H534" s="458">
        <v>181</v>
      </c>
      <c r="I534" s="398">
        <v>2368</v>
      </c>
      <c r="J534" s="398">
        <v>2149</v>
      </c>
      <c r="K534" s="398">
        <v>663</v>
      </c>
      <c r="L534" s="392">
        <f t="shared" si="17"/>
        <v>112.60818985574686</v>
      </c>
    </row>
    <row r="535" spans="1:12" x14ac:dyDescent="0.25">
      <c r="A535" s="13">
        <v>14</v>
      </c>
      <c r="B535" s="80" t="str">
        <f t="shared" si="16"/>
        <v>2014Kolín</v>
      </c>
      <c r="C535" s="13">
        <v>2014</v>
      </c>
      <c r="D535" s="14" t="s">
        <v>17</v>
      </c>
      <c r="E535" s="14" t="s">
        <v>14</v>
      </c>
      <c r="F535" s="449">
        <v>85.667259999999999</v>
      </c>
      <c r="G535" s="398">
        <v>61</v>
      </c>
      <c r="H535" s="458">
        <v>166.5</v>
      </c>
      <c r="I535" s="398">
        <v>1945</v>
      </c>
      <c r="J535" s="398">
        <v>1732</v>
      </c>
      <c r="K535" s="398">
        <v>567</v>
      </c>
      <c r="L535" s="392">
        <f t="shared" si="17"/>
        <v>119.4890300230947</v>
      </c>
    </row>
    <row r="536" spans="1:12" x14ac:dyDescent="0.25">
      <c r="A536" s="13">
        <v>15</v>
      </c>
      <c r="B536" s="80" t="str">
        <f t="shared" si="16"/>
        <v>2014Kutná Hora</v>
      </c>
      <c r="C536" s="13">
        <v>2014</v>
      </c>
      <c r="D536" s="14" t="s">
        <v>18</v>
      </c>
      <c r="E536" s="14" t="s">
        <v>14</v>
      </c>
      <c r="F536" s="449">
        <v>57.542349999999999</v>
      </c>
      <c r="G536" s="398">
        <v>34</v>
      </c>
      <c r="H536" s="458">
        <v>137</v>
      </c>
      <c r="I536" s="398">
        <v>1254</v>
      </c>
      <c r="J536" s="398">
        <v>1163</v>
      </c>
      <c r="K536" s="398">
        <v>190</v>
      </c>
      <c r="L536" s="392">
        <f t="shared" si="17"/>
        <v>59.630266552020636</v>
      </c>
    </row>
    <row r="537" spans="1:12" x14ac:dyDescent="0.25">
      <c r="A537" s="13">
        <v>16</v>
      </c>
      <c r="B537" s="80" t="str">
        <f t="shared" si="16"/>
        <v>2014Mělník</v>
      </c>
      <c r="C537" s="13">
        <v>2014</v>
      </c>
      <c r="D537" s="14" t="s">
        <v>19</v>
      </c>
      <c r="E537" s="14" t="s">
        <v>14</v>
      </c>
      <c r="F537" s="449">
        <v>87.319320000000005</v>
      </c>
      <c r="G537" s="398">
        <v>66</v>
      </c>
      <c r="H537" s="458">
        <v>163</v>
      </c>
      <c r="I537" s="398">
        <v>1667</v>
      </c>
      <c r="J537" s="398">
        <v>1571</v>
      </c>
      <c r="K537" s="398">
        <v>390</v>
      </c>
      <c r="L537" s="392">
        <f t="shared" si="17"/>
        <v>90.611075747931253</v>
      </c>
    </row>
    <row r="538" spans="1:12" x14ac:dyDescent="0.25">
      <c r="A538" s="13">
        <v>17</v>
      </c>
      <c r="B538" s="80" t="str">
        <f t="shared" si="16"/>
        <v>2014Mladá Boleslav</v>
      </c>
      <c r="C538" s="13">
        <v>2014</v>
      </c>
      <c r="D538" s="14" t="s">
        <v>20</v>
      </c>
      <c r="E538" s="14" t="s">
        <v>14</v>
      </c>
      <c r="F538" s="449">
        <v>64.60378</v>
      </c>
      <c r="G538" s="398">
        <v>37</v>
      </c>
      <c r="H538" s="458">
        <v>143</v>
      </c>
      <c r="I538" s="398">
        <v>1712</v>
      </c>
      <c r="J538" s="398">
        <v>1568</v>
      </c>
      <c r="K538" s="398">
        <v>393</v>
      </c>
      <c r="L538" s="392">
        <f t="shared" si="17"/>
        <v>91.482780612244909</v>
      </c>
    </row>
    <row r="539" spans="1:12" x14ac:dyDescent="0.25">
      <c r="A539" s="13">
        <v>18</v>
      </c>
      <c r="B539" s="80" t="str">
        <f t="shared" si="16"/>
        <v>2014Nymburk</v>
      </c>
      <c r="C539" s="13">
        <v>2014</v>
      </c>
      <c r="D539" s="14" t="s">
        <v>21</v>
      </c>
      <c r="E539" s="14" t="s">
        <v>14</v>
      </c>
      <c r="F539" s="449">
        <v>69.503259999999997</v>
      </c>
      <c r="G539" s="398">
        <v>35</v>
      </c>
      <c r="H539" s="458">
        <v>162</v>
      </c>
      <c r="I539" s="398">
        <v>1540</v>
      </c>
      <c r="J539" s="398">
        <v>1427</v>
      </c>
      <c r="K539" s="398">
        <v>295</v>
      </c>
      <c r="L539" s="392">
        <f t="shared" si="17"/>
        <v>75.455501051156276</v>
      </c>
    </row>
    <row r="540" spans="1:12" x14ac:dyDescent="0.25">
      <c r="A540" s="13">
        <v>19</v>
      </c>
      <c r="B540" s="80" t="str">
        <f t="shared" si="16"/>
        <v>2014Praha-Východ</v>
      </c>
      <c r="C540" s="13">
        <v>2014</v>
      </c>
      <c r="D540" s="14" t="s">
        <v>134</v>
      </c>
      <c r="E540" s="14" t="s">
        <v>14</v>
      </c>
      <c r="F540" s="449">
        <v>106.25920000000001</v>
      </c>
      <c r="G540" s="398">
        <v>61</v>
      </c>
      <c r="H540" s="458">
        <v>219</v>
      </c>
      <c r="I540" s="398">
        <v>2615</v>
      </c>
      <c r="J540" s="398">
        <v>2495</v>
      </c>
      <c r="K540" s="398">
        <v>683</v>
      </c>
      <c r="L540" s="392">
        <f t="shared" si="17"/>
        <v>99.917835671342687</v>
      </c>
    </row>
    <row r="541" spans="1:12" x14ac:dyDescent="0.25">
      <c r="A541" s="13">
        <v>20</v>
      </c>
      <c r="B541" s="80" t="str">
        <f t="shared" si="16"/>
        <v>2014Praha-Západ</v>
      </c>
      <c r="C541" s="13">
        <v>2014</v>
      </c>
      <c r="D541" s="14" t="s">
        <v>135</v>
      </c>
      <c r="E541" s="14" t="s">
        <v>14</v>
      </c>
      <c r="F541" s="449">
        <v>84.8279</v>
      </c>
      <c r="G541" s="398">
        <v>40</v>
      </c>
      <c r="H541" s="458">
        <v>216</v>
      </c>
      <c r="I541" s="398">
        <v>2088</v>
      </c>
      <c r="J541" s="398">
        <v>1941</v>
      </c>
      <c r="K541" s="398">
        <v>490</v>
      </c>
      <c r="L541" s="392">
        <f t="shared" si="17"/>
        <v>92.143225141679537</v>
      </c>
    </row>
    <row r="542" spans="1:12" x14ac:dyDescent="0.25">
      <c r="A542" s="13">
        <v>21</v>
      </c>
      <c r="B542" s="80" t="str">
        <f t="shared" si="16"/>
        <v>2014Příbram</v>
      </c>
      <c r="C542" s="13">
        <v>2014</v>
      </c>
      <c r="D542" s="14" t="s">
        <v>22</v>
      </c>
      <c r="E542" s="14" t="s">
        <v>14</v>
      </c>
      <c r="F542" s="449">
        <v>69.600830000000002</v>
      </c>
      <c r="G542" s="398">
        <v>43</v>
      </c>
      <c r="H542" s="458">
        <v>145</v>
      </c>
      <c r="I542" s="398">
        <v>1863</v>
      </c>
      <c r="J542" s="398">
        <v>1628</v>
      </c>
      <c r="K542" s="398">
        <v>435</v>
      </c>
      <c r="L542" s="392">
        <f t="shared" si="17"/>
        <v>97.527641277641266</v>
      </c>
    </row>
    <row r="543" spans="1:12" x14ac:dyDescent="0.25">
      <c r="A543" s="13">
        <v>22</v>
      </c>
      <c r="B543" s="80" t="str">
        <f t="shared" si="16"/>
        <v>2014Rakovník</v>
      </c>
      <c r="C543" s="13">
        <v>2014</v>
      </c>
      <c r="D543" s="14" t="s">
        <v>23</v>
      </c>
      <c r="E543" s="14" t="s">
        <v>14</v>
      </c>
      <c r="F543" s="449">
        <v>82.476789999999994</v>
      </c>
      <c r="G543" s="398">
        <v>57</v>
      </c>
      <c r="H543" s="458">
        <v>173</v>
      </c>
      <c r="I543" s="398">
        <v>857</v>
      </c>
      <c r="J543" s="398">
        <v>809</v>
      </c>
      <c r="K543" s="398">
        <v>191</v>
      </c>
      <c r="L543" s="392">
        <f t="shared" si="17"/>
        <v>86.174289245982692</v>
      </c>
    </row>
    <row r="544" spans="1:12" x14ac:dyDescent="0.25">
      <c r="A544" s="13">
        <v>23</v>
      </c>
      <c r="B544" s="80" t="str">
        <f t="shared" si="16"/>
        <v>2014České Budějovice</v>
      </c>
      <c r="C544" s="13">
        <v>2014</v>
      </c>
      <c r="D544" s="14" t="s">
        <v>24</v>
      </c>
      <c r="E544" s="14" t="s">
        <v>25</v>
      </c>
      <c r="F544" s="449">
        <v>80.36336</v>
      </c>
      <c r="G544" s="398">
        <v>53</v>
      </c>
      <c r="H544" s="458">
        <v>178</v>
      </c>
      <c r="I544" s="398">
        <v>2749</v>
      </c>
      <c r="J544" s="398">
        <v>2578</v>
      </c>
      <c r="K544" s="398">
        <v>603</v>
      </c>
      <c r="L544" s="392">
        <f t="shared" si="17"/>
        <v>85.374321179208692</v>
      </c>
    </row>
    <row r="545" spans="1:12" x14ac:dyDescent="0.25">
      <c r="A545" s="13">
        <v>24</v>
      </c>
      <c r="B545" s="80" t="str">
        <f t="shared" si="16"/>
        <v>2014Český Krumlov</v>
      </c>
      <c r="C545" s="13">
        <v>2014</v>
      </c>
      <c r="D545" s="14" t="s">
        <v>26</v>
      </c>
      <c r="E545" s="14" t="s">
        <v>25</v>
      </c>
      <c r="F545" s="449">
        <v>74.906750000000002</v>
      </c>
      <c r="G545" s="398">
        <v>50</v>
      </c>
      <c r="H545" s="458">
        <v>162</v>
      </c>
      <c r="I545" s="398">
        <v>1171</v>
      </c>
      <c r="J545" s="398">
        <v>1124</v>
      </c>
      <c r="K545" s="398">
        <v>191</v>
      </c>
      <c r="L545" s="392">
        <f t="shared" si="17"/>
        <v>62.02402135231317</v>
      </c>
    </row>
    <row r="546" spans="1:12" x14ac:dyDescent="0.25">
      <c r="A546" s="13">
        <v>25</v>
      </c>
      <c r="B546" s="80" t="str">
        <f t="shared" si="16"/>
        <v>2014Jindřichův Hradec</v>
      </c>
      <c r="C546" s="13">
        <v>2014</v>
      </c>
      <c r="D546" s="14" t="s">
        <v>27</v>
      </c>
      <c r="E546" s="14" t="s">
        <v>25</v>
      </c>
      <c r="F546" s="449">
        <v>60.471159999999998</v>
      </c>
      <c r="G546" s="398">
        <v>40</v>
      </c>
      <c r="H546" s="458">
        <v>126</v>
      </c>
      <c r="I546" s="398">
        <v>1123</v>
      </c>
      <c r="J546" s="398">
        <v>1049</v>
      </c>
      <c r="K546" s="398">
        <v>196</v>
      </c>
      <c r="L546" s="392">
        <f t="shared" si="17"/>
        <v>68.198284080076263</v>
      </c>
    </row>
    <row r="547" spans="1:12" x14ac:dyDescent="0.25">
      <c r="A547" s="13">
        <v>26</v>
      </c>
      <c r="B547" s="80" t="str">
        <f t="shared" si="16"/>
        <v>2014Pelhřimov</v>
      </c>
      <c r="C547" s="13">
        <v>2014</v>
      </c>
      <c r="D547" s="14" t="s">
        <v>28</v>
      </c>
      <c r="E547" s="14" t="s">
        <v>25</v>
      </c>
      <c r="F547" s="449">
        <v>61.867699999999999</v>
      </c>
      <c r="G547" s="398">
        <v>34</v>
      </c>
      <c r="H547" s="458">
        <v>148</v>
      </c>
      <c r="I547" s="398">
        <v>794</v>
      </c>
      <c r="J547" s="398">
        <v>690</v>
      </c>
      <c r="K547" s="398">
        <v>190</v>
      </c>
      <c r="L547" s="392">
        <f t="shared" si="17"/>
        <v>100.50724637681159</v>
      </c>
    </row>
    <row r="548" spans="1:12" x14ac:dyDescent="0.25">
      <c r="A548" s="13">
        <v>27</v>
      </c>
      <c r="B548" s="80" t="str">
        <f t="shared" si="16"/>
        <v>2014Písek</v>
      </c>
      <c r="C548" s="13">
        <v>2014</v>
      </c>
      <c r="D548" s="14" t="s">
        <v>29</v>
      </c>
      <c r="E548" s="14" t="s">
        <v>25</v>
      </c>
      <c r="F548" s="449">
        <v>66.528049999999993</v>
      </c>
      <c r="G548" s="398">
        <v>48</v>
      </c>
      <c r="H548" s="458">
        <v>130</v>
      </c>
      <c r="I548" s="398">
        <v>1091</v>
      </c>
      <c r="J548" s="398">
        <v>950</v>
      </c>
      <c r="K548" s="398">
        <v>251</v>
      </c>
      <c r="L548" s="392">
        <f t="shared" si="17"/>
        <v>96.436842105263153</v>
      </c>
    </row>
    <row r="549" spans="1:12" x14ac:dyDescent="0.25">
      <c r="A549" s="13">
        <v>28</v>
      </c>
      <c r="B549" s="80" t="str">
        <f t="shared" si="16"/>
        <v>2014Prachatice</v>
      </c>
      <c r="C549" s="13">
        <v>2014</v>
      </c>
      <c r="D549" s="14" t="s">
        <v>30</v>
      </c>
      <c r="E549" s="14" t="s">
        <v>25</v>
      </c>
      <c r="F549" s="449">
        <v>61.68882</v>
      </c>
      <c r="G549" s="398">
        <v>35</v>
      </c>
      <c r="H549" s="458">
        <v>131</v>
      </c>
      <c r="I549" s="398">
        <v>754</v>
      </c>
      <c r="J549" s="398">
        <v>732</v>
      </c>
      <c r="K549" s="398">
        <v>90</v>
      </c>
      <c r="L549" s="392">
        <f t="shared" si="17"/>
        <v>44.877049180327866</v>
      </c>
    </row>
    <row r="550" spans="1:12" x14ac:dyDescent="0.25">
      <c r="A550" s="13">
        <v>29</v>
      </c>
      <c r="B550" s="80" t="str">
        <f t="shared" si="16"/>
        <v>2014Strakonice</v>
      </c>
      <c r="C550" s="13">
        <v>2014</v>
      </c>
      <c r="D550" s="14" t="s">
        <v>31</v>
      </c>
      <c r="E550" s="14" t="s">
        <v>25</v>
      </c>
      <c r="F550" s="449">
        <v>68.808400000000006</v>
      </c>
      <c r="G550" s="398">
        <v>49</v>
      </c>
      <c r="H550" s="458">
        <v>125</v>
      </c>
      <c r="I550" s="398">
        <v>986</v>
      </c>
      <c r="J550" s="398">
        <v>884</v>
      </c>
      <c r="K550" s="398">
        <v>221</v>
      </c>
      <c r="L550" s="392">
        <f t="shared" si="17"/>
        <v>91.25</v>
      </c>
    </row>
    <row r="551" spans="1:12" x14ac:dyDescent="0.25">
      <c r="A551" s="13">
        <v>30</v>
      </c>
      <c r="B551" s="80" t="str">
        <f t="shared" si="16"/>
        <v>2014Tábor</v>
      </c>
      <c r="C551" s="13">
        <v>2014</v>
      </c>
      <c r="D551" s="14" t="s">
        <v>32</v>
      </c>
      <c r="E551" s="14" t="s">
        <v>25</v>
      </c>
      <c r="F551" s="449">
        <v>66.037459999999996</v>
      </c>
      <c r="G551" s="398">
        <v>37</v>
      </c>
      <c r="H551" s="458">
        <v>159</v>
      </c>
      <c r="I551" s="398">
        <v>1335</v>
      </c>
      <c r="J551" s="398">
        <v>1216</v>
      </c>
      <c r="K551" s="398">
        <v>250</v>
      </c>
      <c r="L551" s="392">
        <f t="shared" si="17"/>
        <v>75.04111842105263</v>
      </c>
    </row>
    <row r="552" spans="1:12" x14ac:dyDescent="0.25">
      <c r="A552" s="13">
        <v>31</v>
      </c>
      <c r="B552" s="80" t="str">
        <f t="shared" si="16"/>
        <v>2014Domažlice</v>
      </c>
      <c r="C552" s="13">
        <v>2014</v>
      </c>
      <c r="D552" s="14" t="s">
        <v>33</v>
      </c>
      <c r="E552" s="14" t="s">
        <v>34</v>
      </c>
      <c r="F552" s="449">
        <v>69.961150000000004</v>
      </c>
      <c r="G552" s="398">
        <v>47</v>
      </c>
      <c r="H552" s="458">
        <v>184</v>
      </c>
      <c r="I552" s="398">
        <v>1070</v>
      </c>
      <c r="J552" s="398">
        <v>948</v>
      </c>
      <c r="K552" s="398">
        <v>225</v>
      </c>
      <c r="L552" s="392">
        <f t="shared" si="17"/>
        <v>86.629746835443029</v>
      </c>
    </row>
    <row r="553" spans="1:12" x14ac:dyDescent="0.25">
      <c r="A553" s="13">
        <v>32</v>
      </c>
      <c r="B553" s="80" t="str">
        <f t="shared" si="16"/>
        <v>2014Cheb</v>
      </c>
      <c r="C553" s="13">
        <v>2014</v>
      </c>
      <c r="D553" s="14" t="s">
        <v>35</v>
      </c>
      <c r="E553" s="14" t="s">
        <v>34</v>
      </c>
      <c r="F553" s="449">
        <v>146.62540000000001</v>
      </c>
      <c r="G553" s="398">
        <v>97</v>
      </c>
      <c r="H553" s="458">
        <v>324</v>
      </c>
      <c r="I553" s="398">
        <v>1698</v>
      </c>
      <c r="J553" s="398">
        <v>1517</v>
      </c>
      <c r="K553" s="398">
        <v>563</v>
      </c>
      <c r="L553" s="392">
        <f t="shared" si="17"/>
        <v>135.4614370468029</v>
      </c>
    </row>
    <row r="554" spans="1:12" x14ac:dyDescent="0.25">
      <c r="A554" s="13">
        <v>33</v>
      </c>
      <c r="B554" s="80" t="str">
        <f t="shared" si="16"/>
        <v>2014Karlovy Vary</v>
      </c>
      <c r="C554" s="13">
        <v>2014</v>
      </c>
      <c r="D554" s="14" t="s">
        <v>36</v>
      </c>
      <c r="E554" s="14" t="s">
        <v>34</v>
      </c>
      <c r="F554" s="449">
        <v>98.437809999999999</v>
      </c>
      <c r="G554" s="398">
        <v>54</v>
      </c>
      <c r="H554" s="458">
        <v>230</v>
      </c>
      <c r="I554" s="398">
        <v>2334</v>
      </c>
      <c r="J554" s="398">
        <v>1836</v>
      </c>
      <c r="K554" s="398">
        <v>858</v>
      </c>
      <c r="L554" s="392">
        <f t="shared" si="17"/>
        <v>170.57189542483661</v>
      </c>
    </row>
    <row r="555" spans="1:12" x14ac:dyDescent="0.25">
      <c r="A555" s="13">
        <v>34</v>
      </c>
      <c r="B555" s="80" t="str">
        <f t="shared" si="16"/>
        <v>2014Klatovy</v>
      </c>
      <c r="C555" s="13">
        <v>2014</v>
      </c>
      <c r="D555" s="14" t="s">
        <v>37</v>
      </c>
      <c r="E555" s="14" t="s">
        <v>34</v>
      </c>
      <c r="F555" s="449">
        <v>108.51260000000001</v>
      </c>
      <c r="G555" s="398">
        <v>71</v>
      </c>
      <c r="H555" s="458">
        <v>231</v>
      </c>
      <c r="I555" s="398">
        <v>1745</v>
      </c>
      <c r="J555" s="398">
        <v>1261</v>
      </c>
      <c r="K555" s="398">
        <v>661</v>
      </c>
      <c r="L555" s="392">
        <f t="shared" si="17"/>
        <v>191.32831086439336</v>
      </c>
    </row>
    <row r="556" spans="1:12" x14ac:dyDescent="0.25">
      <c r="A556" s="13">
        <v>35</v>
      </c>
      <c r="B556" s="80" t="str">
        <f t="shared" si="16"/>
        <v>2014Plzeň-jih</v>
      </c>
      <c r="C556" s="13">
        <v>2014</v>
      </c>
      <c r="D556" s="14" t="s">
        <v>38</v>
      </c>
      <c r="E556" s="14" t="s">
        <v>34</v>
      </c>
      <c r="F556" s="449">
        <v>67.385810000000006</v>
      </c>
      <c r="G556" s="398">
        <v>41.5</v>
      </c>
      <c r="H556" s="458">
        <v>148</v>
      </c>
      <c r="I556" s="398">
        <v>1601</v>
      </c>
      <c r="J556" s="398">
        <v>1115</v>
      </c>
      <c r="K556" s="398">
        <v>578</v>
      </c>
      <c r="L556" s="392">
        <f t="shared" si="17"/>
        <v>189.21076233183857</v>
      </c>
    </row>
    <row r="557" spans="1:12" x14ac:dyDescent="0.25">
      <c r="A557" s="13">
        <v>36</v>
      </c>
      <c r="B557" s="80" t="str">
        <f t="shared" si="16"/>
        <v>2014Plzeň-Město</v>
      </c>
      <c r="C557" s="13">
        <v>2014</v>
      </c>
      <c r="D557" s="14" t="s">
        <v>136</v>
      </c>
      <c r="E557" s="14" t="s">
        <v>34</v>
      </c>
      <c r="F557" s="449">
        <v>105.5553</v>
      </c>
      <c r="G557" s="398">
        <v>59</v>
      </c>
      <c r="H557" s="458">
        <v>228</v>
      </c>
      <c r="I557" s="398">
        <v>2802</v>
      </c>
      <c r="J557" s="398">
        <v>2425</v>
      </c>
      <c r="K557" s="398">
        <v>807</v>
      </c>
      <c r="L557" s="392">
        <f t="shared" si="17"/>
        <v>121.46597938144329</v>
      </c>
    </row>
    <row r="558" spans="1:12" x14ac:dyDescent="0.25">
      <c r="A558" s="13">
        <v>37</v>
      </c>
      <c r="B558" s="80" t="str">
        <f t="shared" si="16"/>
        <v>2014Plzeň-sever</v>
      </c>
      <c r="C558" s="13">
        <v>2014</v>
      </c>
      <c r="D558" s="14" t="s">
        <v>39</v>
      </c>
      <c r="E558" s="14" t="s">
        <v>34</v>
      </c>
      <c r="F558" s="449">
        <v>131.58179999999999</v>
      </c>
      <c r="G558" s="398">
        <v>81</v>
      </c>
      <c r="H558" s="458">
        <v>279</v>
      </c>
      <c r="I558" s="398">
        <v>1154</v>
      </c>
      <c r="J558" s="398">
        <v>730</v>
      </c>
      <c r="K558" s="398">
        <v>587</v>
      </c>
      <c r="L558" s="392">
        <f t="shared" si="17"/>
        <v>293.5</v>
      </c>
    </row>
    <row r="559" spans="1:12" x14ac:dyDescent="0.25">
      <c r="A559" s="13">
        <v>38</v>
      </c>
      <c r="B559" s="80" t="str">
        <f t="shared" si="16"/>
        <v>2014Rokycany</v>
      </c>
      <c r="C559" s="13">
        <v>2014</v>
      </c>
      <c r="D559" s="14" t="s">
        <v>40</v>
      </c>
      <c r="E559" s="14" t="s">
        <v>34</v>
      </c>
      <c r="F559" s="449">
        <v>82.351070000000007</v>
      </c>
      <c r="G559" s="398">
        <v>49</v>
      </c>
      <c r="H559" s="458">
        <v>203</v>
      </c>
      <c r="I559" s="398">
        <v>633</v>
      </c>
      <c r="J559" s="398">
        <v>551</v>
      </c>
      <c r="K559" s="398">
        <v>152</v>
      </c>
      <c r="L559" s="392">
        <f t="shared" si="17"/>
        <v>100.68965517241379</v>
      </c>
    </row>
    <row r="560" spans="1:12" x14ac:dyDescent="0.25">
      <c r="A560" s="13">
        <v>39</v>
      </c>
      <c r="B560" s="80" t="str">
        <f t="shared" si="16"/>
        <v>2014Sokolov</v>
      </c>
      <c r="C560" s="13">
        <v>2014</v>
      </c>
      <c r="D560" s="14" t="s">
        <v>41</v>
      </c>
      <c r="E560" s="14" t="s">
        <v>34</v>
      </c>
      <c r="F560" s="449">
        <v>105.4893</v>
      </c>
      <c r="G560" s="398">
        <v>77</v>
      </c>
      <c r="H560" s="458">
        <v>211</v>
      </c>
      <c r="I560" s="398">
        <v>1705</v>
      </c>
      <c r="J560" s="398">
        <v>1522</v>
      </c>
      <c r="K560" s="398">
        <v>484</v>
      </c>
      <c r="L560" s="392">
        <f t="shared" si="17"/>
        <v>116.07095926412616</v>
      </c>
    </row>
    <row r="561" spans="1:12" x14ac:dyDescent="0.25">
      <c r="A561" s="13">
        <v>40</v>
      </c>
      <c r="B561" s="80" t="str">
        <f t="shared" si="16"/>
        <v>2014Tachov</v>
      </c>
      <c r="C561" s="13">
        <v>2014</v>
      </c>
      <c r="D561" s="14" t="s">
        <v>42</v>
      </c>
      <c r="E561" s="14" t="s">
        <v>34</v>
      </c>
      <c r="F561" s="449">
        <v>115.4179</v>
      </c>
      <c r="G561" s="398">
        <v>61</v>
      </c>
      <c r="H561" s="458">
        <v>246</v>
      </c>
      <c r="I561" s="398">
        <v>816</v>
      </c>
      <c r="J561" s="398">
        <v>633</v>
      </c>
      <c r="K561" s="398">
        <v>319</v>
      </c>
      <c r="L561" s="392">
        <f t="shared" si="17"/>
        <v>183.94154818325435</v>
      </c>
    </row>
    <row r="562" spans="1:12" x14ac:dyDescent="0.25">
      <c r="A562" s="13">
        <v>41</v>
      </c>
      <c r="B562" s="80" t="str">
        <f t="shared" si="16"/>
        <v>2014Česká Lípa</v>
      </c>
      <c r="C562" s="13">
        <v>2014</v>
      </c>
      <c r="D562" s="14" t="s">
        <v>43</v>
      </c>
      <c r="E562" s="14" t="s">
        <v>44</v>
      </c>
      <c r="F562" s="449">
        <v>107.0591</v>
      </c>
      <c r="G562" s="398">
        <v>93</v>
      </c>
      <c r="H562" s="458">
        <v>197</v>
      </c>
      <c r="I562" s="398">
        <v>2042</v>
      </c>
      <c r="J562" s="398">
        <v>1623</v>
      </c>
      <c r="K562" s="398">
        <v>759</v>
      </c>
      <c r="L562" s="392">
        <f t="shared" si="17"/>
        <v>170.69316081330868</v>
      </c>
    </row>
    <row r="563" spans="1:12" x14ac:dyDescent="0.25">
      <c r="A563" s="13">
        <v>42</v>
      </c>
      <c r="B563" s="80" t="str">
        <f t="shared" si="16"/>
        <v>2014Děčín</v>
      </c>
      <c r="C563" s="13">
        <v>2014</v>
      </c>
      <c r="D563" s="14" t="s">
        <v>45</v>
      </c>
      <c r="E563" s="14" t="s">
        <v>44</v>
      </c>
      <c r="F563" s="449">
        <v>135.19319999999999</v>
      </c>
      <c r="G563" s="398">
        <v>78</v>
      </c>
      <c r="H563" s="458">
        <v>327</v>
      </c>
      <c r="I563" s="398">
        <v>2653</v>
      </c>
      <c r="J563" s="398">
        <v>1827</v>
      </c>
      <c r="K563" s="398">
        <v>1442</v>
      </c>
      <c r="L563" s="392">
        <f t="shared" si="17"/>
        <v>288.08429118773944</v>
      </c>
    </row>
    <row r="564" spans="1:12" x14ac:dyDescent="0.25">
      <c r="A564" s="13">
        <v>43</v>
      </c>
      <c r="B564" s="80" t="str">
        <f t="shared" si="16"/>
        <v>2014Chomutov</v>
      </c>
      <c r="C564" s="13">
        <v>2014</v>
      </c>
      <c r="D564" s="14" t="s">
        <v>46</v>
      </c>
      <c r="E564" s="14" t="s">
        <v>44</v>
      </c>
      <c r="F564" s="449">
        <v>269.10969999999998</v>
      </c>
      <c r="G564" s="398">
        <v>219</v>
      </c>
      <c r="H564" s="458">
        <v>530</v>
      </c>
      <c r="I564" s="398">
        <v>1988</v>
      </c>
      <c r="J564" s="398">
        <v>1252</v>
      </c>
      <c r="K564" s="398">
        <v>1666</v>
      </c>
      <c r="L564" s="392">
        <f t="shared" si="17"/>
        <v>485.69488817891369</v>
      </c>
    </row>
    <row r="565" spans="1:12" x14ac:dyDescent="0.25">
      <c r="A565" s="13">
        <v>44</v>
      </c>
      <c r="B565" s="80" t="str">
        <f t="shared" si="16"/>
        <v>2014Jablonec nad Nisou</v>
      </c>
      <c r="C565" s="13">
        <v>2014</v>
      </c>
      <c r="D565" s="14" t="s">
        <v>47</v>
      </c>
      <c r="E565" s="14" t="s">
        <v>44</v>
      </c>
      <c r="F565" s="449">
        <v>100.9104</v>
      </c>
      <c r="G565" s="398">
        <v>56</v>
      </c>
      <c r="H565" s="458">
        <v>204</v>
      </c>
      <c r="I565" s="398">
        <v>1160</v>
      </c>
      <c r="J565" s="398">
        <v>1036</v>
      </c>
      <c r="K565" s="398">
        <v>379</v>
      </c>
      <c r="L565" s="392">
        <f t="shared" si="17"/>
        <v>133.52799227799227</v>
      </c>
    </row>
    <row r="566" spans="1:12" x14ac:dyDescent="0.25">
      <c r="A566" s="13">
        <v>45</v>
      </c>
      <c r="B566" s="80" t="str">
        <f t="shared" si="16"/>
        <v>2014Liberec</v>
      </c>
      <c r="C566" s="13">
        <v>2014</v>
      </c>
      <c r="D566" s="14" t="s">
        <v>48</v>
      </c>
      <c r="E566" s="14" t="s">
        <v>44</v>
      </c>
      <c r="F566" s="449">
        <v>162.22069999999999</v>
      </c>
      <c r="G566" s="398">
        <v>118</v>
      </c>
      <c r="H566" s="458">
        <v>336</v>
      </c>
      <c r="I566" s="398">
        <v>2382</v>
      </c>
      <c r="J566" s="398">
        <v>2137</v>
      </c>
      <c r="K566" s="398">
        <v>951</v>
      </c>
      <c r="L566" s="392">
        <f t="shared" si="17"/>
        <v>162.43097800655124</v>
      </c>
    </row>
    <row r="567" spans="1:12" x14ac:dyDescent="0.25">
      <c r="A567" s="13">
        <v>46</v>
      </c>
      <c r="B567" s="80" t="str">
        <f t="shared" si="16"/>
        <v>2014Litoměřice</v>
      </c>
      <c r="C567" s="13">
        <v>2014</v>
      </c>
      <c r="D567" s="14" t="s">
        <v>49</v>
      </c>
      <c r="E567" s="14" t="s">
        <v>44</v>
      </c>
      <c r="F567" s="449">
        <v>149.5753</v>
      </c>
      <c r="G567" s="398">
        <v>127</v>
      </c>
      <c r="H567" s="458">
        <v>268</v>
      </c>
      <c r="I567" s="398">
        <v>2209</v>
      </c>
      <c r="J567" s="398">
        <v>2006</v>
      </c>
      <c r="K567" s="398">
        <v>896</v>
      </c>
      <c r="L567" s="392">
        <f t="shared" si="17"/>
        <v>163.0309072781655</v>
      </c>
    </row>
    <row r="568" spans="1:12" x14ac:dyDescent="0.25">
      <c r="A568" s="13">
        <v>47</v>
      </c>
      <c r="B568" s="80" t="str">
        <f t="shared" si="16"/>
        <v>2014Louny</v>
      </c>
      <c r="C568" s="13">
        <v>2014</v>
      </c>
      <c r="D568" s="14" t="s">
        <v>50</v>
      </c>
      <c r="E568" s="14" t="s">
        <v>44</v>
      </c>
      <c r="F568" s="449">
        <v>255.81389999999999</v>
      </c>
      <c r="G568" s="398">
        <v>231.5</v>
      </c>
      <c r="H568" s="458">
        <v>425</v>
      </c>
      <c r="I568" s="398">
        <v>1246</v>
      </c>
      <c r="J568" s="398">
        <v>996</v>
      </c>
      <c r="K568" s="398">
        <v>927</v>
      </c>
      <c r="L568" s="392">
        <f t="shared" si="17"/>
        <v>339.71385542168673</v>
      </c>
    </row>
    <row r="569" spans="1:12" x14ac:dyDescent="0.25">
      <c r="A569" s="13">
        <v>48</v>
      </c>
      <c r="B569" s="80" t="str">
        <f t="shared" si="16"/>
        <v>2014Most</v>
      </c>
      <c r="C569" s="13">
        <v>2014</v>
      </c>
      <c r="D569" s="14" t="s">
        <v>51</v>
      </c>
      <c r="E569" s="14" t="s">
        <v>44</v>
      </c>
      <c r="F569" s="449">
        <v>166.80879999999999</v>
      </c>
      <c r="G569" s="398">
        <v>118</v>
      </c>
      <c r="H569" s="458">
        <v>338</v>
      </c>
      <c r="I569" s="398">
        <v>2153</v>
      </c>
      <c r="J569" s="398">
        <v>1592</v>
      </c>
      <c r="K569" s="398">
        <v>1192</v>
      </c>
      <c r="L569" s="392">
        <f t="shared" si="17"/>
        <v>273.29145728643215</v>
      </c>
    </row>
    <row r="570" spans="1:12" x14ac:dyDescent="0.25">
      <c r="A570" s="13">
        <v>49</v>
      </c>
      <c r="B570" s="80" t="str">
        <f t="shared" si="16"/>
        <v>2014Teplice</v>
      </c>
      <c r="C570" s="13">
        <v>2014</v>
      </c>
      <c r="D570" s="14" t="s">
        <v>52</v>
      </c>
      <c r="E570" s="14" t="s">
        <v>44</v>
      </c>
      <c r="F570" s="449">
        <v>143.28649999999999</v>
      </c>
      <c r="G570" s="398">
        <v>107</v>
      </c>
      <c r="H570" s="458">
        <v>268</v>
      </c>
      <c r="I570" s="398">
        <v>2082</v>
      </c>
      <c r="J570" s="398">
        <v>2027</v>
      </c>
      <c r="K570" s="398">
        <v>773</v>
      </c>
      <c r="L570" s="392">
        <f t="shared" si="17"/>
        <v>139.19338924518993</v>
      </c>
    </row>
    <row r="571" spans="1:12" x14ac:dyDescent="0.25">
      <c r="A571" s="13">
        <v>50</v>
      </c>
      <c r="B571" s="80" t="str">
        <f t="shared" si="16"/>
        <v>2014Ústí nad Labem</v>
      </c>
      <c r="C571" s="13">
        <v>2014</v>
      </c>
      <c r="D571" s="14" t="s">
        <v>53</v>
      </c>
      <c r="E571" s="14" t="s">
        <v>44</v>
      </c>
      <c r="F571" s="449">
        <v>187.0335</v>
      </c>
      <c r="G571" s="398">
        <v>141</v>
      </c>
      <c r="H571" s="458">
        <v>389</v>
      </c>
      <c r="I571" s="398">
        <v>2654</v>
      </c>
      <c r="J571" s="398">
        <v>2237</v>
      </c>
      <c r="K571" s="398">
        <v>1509</v>
      </c>
      <c r="L571" s="392">
        <f t="shared" si="17"/>
        <v>246.21591417076442</v>
      </c>
    </row>
    <row r="572" spans="1:12" x14ac:dyDescent="0.25">
      <c r="A572" s="13">
        <v>51</v>
      </c>
      <c r="B572" s="80" t="str">
        <f t="shared" si="16"/>
        <v>2014Havlíčkův Brod</v>
      </c>
      <c r="C572" s="13">
        <v>2014</v>
      </c>
      <c r="D572" s="14" t="s">
        <v>54</v>
      </c>
      <c r="E572" s="14" t="s">
        <v>55</v>
      </c>
      <c r="F572" s="449">
        <v>99.988669999999999</v>
      </c>
      <c r="G572" s="398">
        <v>65</v>
      </c>
      <c r="H572" s="458">
        <v>224</v>
      </c>
      <c r="I572" s="398">
        <v>1168</v>
      </c>
      <c r="J572" s="398">
        <v>898</v>
      </c>
      <c r="K572" s="398">
        <v>431</v>
      </c>
      <c r="L572" s="392">
        <f t="shared" si="17"/>
        <v>175.18374164810692</v>
      </c>
    </row>
    <row r="573" spans="1:12" x14ac:dyDescent="0.25">
      <c r="A573" s="13">
        <v>52</v>
      </c>
      <c r="B573" s="80" t="str">
        <f t="shared" si="16"/>
        <v>2014Hradec Králové</v>
      </c>
      <c r="C573" s="13">
        <v>2014</v>
      </c>
      <c r="D573" s="14" t="s">
        <v>56</v>
      </c>
      <c r="E573" s="14" t="s">
        <v>55</v>
      </c>
      <c r="F573" s="449">
        <v>109.7264</v>
      </c>
      <c r="G573" s="398">
        <v>71</v>
      </c>
      <c r="H573" s="458">
        <v>225</v>
      </c>
      <c r="I573" s="398">
        <v>1999</v>
      </c>
      <c r="J573" s="398">
        <v>1613</v>
      </c>
      <c r="K573" s="398">
        <v>780</v>
      </c>
      <c r="L573" s="392">
        <f t="shared" si="17"/>
        <v>176.50340979541227</v>
      </c>
    </row>
    <row r="574" spans="1:12" x14ac:dyDescent="0.25">
      <c r="A574" s="13">
        <v>53</v>
      </c>
      <c r="B574" s="80" t="str">
        <f t="shared" si="16"/>
        <v>2014Chrudim</v>
      </c>
      <c r="C574" s="13">
        <v>2014</v>
      </c>
      <c r="D574" s="14" t="s">
        <v>57</v>
      </c>
      <c r="E574" s="14" t="s">
        <v>55</v>
      </c>
      <c r="F574" s="449">
        <v>118.1123</v>
      </c>
      <c r="G574" s="398">
        <v>70</v>
      </c>
      <c r="H574" s="458">
        <v>262</v>
      </c>
      <c r="I574" s="398">
        <v>1446</v>
      </c>
      <c r="J574" s="398">
        <v>1242</v>
      </c>
      <c r="K574" s="398">
        <v>470</v>
      </c>
      <c r="L574" s="392">
        <f t="shared" si="17"/>
        <v>138.12399355877616</v>
      </c>
    </row>
    <row r="575" spans="1:12" x14ac:dyDescent="0.25">
      <c r="A575" s="13">
        <v>54</v>
      </c>
      <c r="B575" s="80" t="str">
        <f t="shared" si="16"/>
        <v>2014Jičín</v>
      </c>
      <c r="C575" s="13">
        <v>2014</v>
      </c>
      <c r="D575" s="14" t="s">
        <v>58</v>
      </c>
      <c r="E575" s="14" t="s">
        <v>55</v>
      </c>
      <c r="F575" s="449">
        <v>165.6018</v>
      </c>
      <c r="G575" s="398">
        <v>128</v>
      </c>
      <c r="H575" s="458">
        <v>305</v>
      </c>
      <c r="I575" s="398">
        <v>841</v>
      </c>
      <c r="J575" s="398">
        <v>771</v>
      </c>
      <c r="K575" s="398">
        <v>345</v>
      </c>
      <c r="L575" s="392">
        <f t="shared" si="17"/>
        <v>163.32684824902725</v>
      </c>
    </row>
    <row r="576" spans="1:12" x14ac:dyDescent="0.25">
      <c r="A576" s="13">
        <v>55</v>
      </c>
      <c r="B576" s="80" t="str">
        <f t="shared" si="16"/>
        <v>2014Náchod</v>
      </c>
      <c r="C576" s="13">
        <v>2014</v>
      </c>
      <c r="D576" s="14" t="s">
        <v>59</v>
      </c>
      <c r="E576" s="14" t="s">
        <v>55</v>
      </c>
      <c r="F576" s="449">
        <v>94.064719999999994</v>
      </c>
      <c r="G576" s="398">
        <v>62</v>
      </c>
      <c r="H576" s="458">
        <v>204</v>
      </c>
      <c r="I576" s="398">
        <v>1559</v>
      </c>
      <c r="J576" s="398">
        <v>1295</v>
      </c>
      <c r="K576" s="398">
        <v>516</v>
      </c>
      <c r="L576" s="392">
        <f t="shared" si="17"/>
        <v>145.43629343629345</v>
      </c>
    </row>
    <row r="577" spans="1:12" x14ac:dyDescent="0.25">
      <c r="A577" s="13">
        <v>56</v>
      </c>
      <c r="B577" s="80" t="str">
        <f t="shared" si="16"/>
        <v>2014Pardubice</v>
      </c>
      <c r="C577" s="13">
        <v>2014</v>
      </c>
      <c r="D577" s="14" t="s">
        <v>60</v>
      </c>
      <c r="E577" s="14" t="s">
        <v>55</v>
      </c>
      <c r="F577" s="449">
        <v>92.179490000000001</v>
      </c>
      <c r="G577" s="398">
        <v>60.5</v>
      </c>
      <c r="H577" s="458">
        <v>212</v>
      </c>
      <c r="I577" s="398">
        <v>2051</v>
      </c>
      <c r="J577" s="398">
        <v>1870</v>
      </c>
      <c r="K577" s="398">
        <v>548</v>
      </c>
      <c r="L577" s="392">
        <f t="shared" si="17"/>
        <v>106.96256684491978</v>
      </c>
    </row>
    <row r="578" spans="1:12" x14ac:dyDescent="0.25">
      <c r="A578" s="13">
        <v>57</v>
      </c>
      <c r="B578" s="80" t="str">
        <f t="shared" si="16"/>
        <v>2014Rychnov nad Kněžnou</v>
      </c>
      <c r="C578" s="13">
        <v>2014</v>
      </c>
      <c r="D578" s="14" t="s">
        <v>61</v>
      </c>
      <c r="E578" s="14" t="s">
        <v>55</v>
      </c>
      <c r="F578" s="449">
        <v>79.897599999999997</v>
      </c>
      <c r="G578" s="398">
        <v>57</v>
      </c>
      <c r="H578" s="458">
        <v>174</v>
      </c>
      <c r="I578" s="398">
        <v>888</v>
      </c>
      <c r="J578" s="398">
        <v>808</v>
      </c>
      <c r="K578" s="398">
        <v>223</v>
      </c>
      <c r="L578" s="392">
        <f t="shared" si="17"/>
        <v>100.73638613861387</v>
      </c>
    </row>
    <row r="579" spans="1:12" x14ac:dyDescent="0.25">
      <c r="A579" s="13">
        <v>58</v>
      </c>
      <c r="B579" s="80" t="str">
        <f t="shared" si="16"/>
        <v>2014Semily</v>
      </c>
      <c r="C579" s="13">
        <v>2014</v>
      </c>
      <c r="D579" s="14" t="s">
        <v>62</v>
      </c>
      <c r="E579" s="14" t="s">
        <v>55</v>
      </c>
      <c r="F579" s="449">
        <v>106.0514</v>
      </c>
      <c r="G579" s="398">
        <v>81</v>
      </c>
      <c r="H579" s="458">
        <v>204</v>
      </c>
      <c r="I579" s="398">
        <v>750</v>
      </c>
      <c r="J579" s="398">
        <v>611</v>
      </c>
      <c r="K579" s="398">
        <v>267</v>
      </c>
      <c r="L579" s="392">
        <f t="shared" si="17"/>
        <v>159.50081833060557</v>
      </c>
    </row>
    <row r="580" spans="1:12" x14ac:dyDescent="0.25">
      <c r="A580" s="13">
        <v>59</v>
      </c>
      <c r="B580" s="80" t="str">
        <f t="shared" si="16"/>
        <v>2014Svitavy</v>
      </c>
      <c r="C580" s="13">
        <v>2014</v>
      </c>
      <c r="D580" s="14" t="s">
        <v>63</v>
      </c>
      <c r="E580" s="14" t="s">
        <v>55</v>
      </c>
      <c r="F580" s="449">
        <v>105.7957</v>
      </c>
      <c r="G580" s="398">
        <v>74</v>
      </c>
      <c r="H580" s="458">
        <v>238</v>
      </c>
      <c r="I580" s="398">
        <v>1339</v>
      </c>
      <c r="J580" s="398">
        <v>1088</v>
      </c>
      <c r="K580" s="398">
        <v>505</v>
      </c>
      <c r="L580" s="392">
        <f t="shared" si="17"/>
        <v>169.41636029411765</v>
      </c>
    </row>
    <row r="581" spans="1:12" x14ac:dyDescent="0.25">
      <c r="A581" s="13">
        <v>60</v>
      </c>
      <c r="B581" s="80" t="str">
        <f t="shared" si="16"/>
        <v>2014Trutnov</v>
      </c>
      <c r="C581" s="13">
        <v>2014</v>
      </c>
      <c r="D581" s="14" t="s">
        <v>64</v>
      </c>
      <c r="E581" s="14" t="s">
        <v>55</v>
      </c>
      <c r="F581" s="449">
        <v>96.632210000000001</v>
      </c>
      <c r="G581" s="398">
        <v>67</v>
      </c>
      <c r="H581" s="458">
        <v>198</v>
      </c>
      <c r="I581" s="398">
        <v>1668</v>
      </c>
      <c r="J581" s="398">
        <v>1549</v>
      </c>
      <c r="K581" s="398">
        <v>521</v>
      </c>
      <c r="L581" s="392">
        <f t="shared" si="17"/>
        <v>122.76630083925113</v>
      </c>
    </row>
    <row r="582" spans="1:12" x14ac:dyDescent="0.25">
      <c r="A582" s="13">
        <v>61</v>
      </c>
      <c r="B582" s="80" t="str">
        <f t="shared" si="16"/>
        <v>2014Ústí nad Orlicí</v>
      </c>
      <c r="C582" s="13">
        <v>2014</v>
      </c>
      <c r="D582" s="14" t="s">
        <v>65</v>
      </c>
      <c r="E582" s="14" t="s">
        <v>55</v>
      </c>
      <c r="F582" s="449">
        <v>64.255330000000001</v>
      </c>
      <c r="G582" s="398">
        <v>31</v>
      </c>
      <c r="H582" s="458">
        <v>147</v>
      </c>
      <c r="I582" s="398">
        <v>1752</v>
      </c>
      <c r="J582" s="398">
        <v>1590</v>
      </c>
      <c r="K582" s="398">
        <v>410</v>
      </c>
      <c r="L582" s="392">
        <f t="shared" si="17"/>
        <v>94.119496855345915</v>
      </c>
    </row>
    <row r="583" spans="1:12" x14ac:dyDescent="0.25">
      <c r="A583" s="13">
        <v>62</v>
      </c>
      <c r="B583" s="80" t="str">
        <f t="shared" ref="B583:B646" si="18">CONCATENATE(C583,D583)</f>
        <v>2014Blansko</v>
      </c>
      <c r="C583" s="13">
        <v>2014</v>
      </c>
      <c r="D583" s="14" t="s">
        <v>66</v>
      </c>
      <c r="E583" s="14" t="s">
        <v>67</v>
      </c>
      <c r="F583" s="449">
        <v>104.90689999999999</v>
      </c>
      <c r="G583" s="398">
        <v>71</v>
      </c>
      <c r="H583" s="458">
        <v>226</v>
      </c>
      <c r="I583" s="398">
        <v>1293</v>
      </c>
      <c r="J583" s="398">
        <v>1078</v>
      </c>
      <c r="K583" s="398">
        <v>430</v>
      </c>
      <c r="L583" s="392">
        <f t="shared" ref="L583:L646" si="19">K583/J583*365</f>
        <v>145.59369202226347</v>
      </c>
    </row>
    <row r="584" spans="1:12" x14ac:dyDescent="0.25">
      <c r="A584" s="13">
        <v>63</v>
      </c>
      <c r="B584" s="80" t="str">
        <f t="shared" si="18"/>
        <v>2014Brno-město</v>
      </c>
      <c r="C584" s="13">
        <v>2014</v>
      </c>
      <c r="D584" s="14" t="s">
        <v>68</v>
      </c>
      <c r="E584" s="14" t="s">
        <v>67</v>
      </c>
      <c r="F584" s="449">
        <v>161.01750000000001</v>
      </c>
      <c r="G584" s="398">
        <v>105</v>
      </c>
      <c r="H584" s="458">
        <v>337</v>
      </c>
      <c r="I584" s="398">
        <v>3932</v>
      </c>
      <c r="J584" s="398">
        <v>3152</v>
      </c>
      <c r="K584" s="398">
        <v>1982</v>
      </c>
      <c r="L584" s="392">
        <f t="shared" si="19"/>
        <v>229.51459390862942</v>
      </c>
    </row>
    <row r="585" spans="1:12" x14ac:dyDescent="0.25">
      <c r="A585" s="13">
        <v>64</v>
      </c>
      <c r="B585" s="80" t="str">
        <f t="shared" si="18"/>
        <v>2014Brno-venkov</v>
      </c>
      <c r="C585" s="13">
        <v>2014</v>
      </c>
      <c r="D585" s="14" t="s">
        <v>69</v>
      </c>
      <c r="E585" s="14" t="s">
        <v>67</v>
      </c>
      <c r="F585" s="449">
        <v>122.06870000000001</v>
      </c>
      <c r="G585" s="398">
        <v>95.5</v>
      </c>
      <c r="H585" s="458">
        <v>215</v>
      </c>
      <c r="I585" s="398">
        <v>2252</v>
      </c>
      <c r="J585" s="398">
        <v>1393</v>
      </c>
      <c r="K585" s="398">
        <v>1254</v>
      </c>
      <c r="L585" s="392">
        <f t="shared" si="19"/>
        <v>328.57860732232592</v>
      </c>
    </row>
    <row r="586" spans="1:12" x14ac:dyDescent="0.25">
      <c r="A586" s="13">
        <v>65</v>
      </c>
      <c r="B586" s="80" t="str">
        <f t="shared" si="18"/>
        <v>2014Břeclav</v>
      </c>
      <c r="C586" s="13">
        <v>2014</v>
      </c>
      <c r="D586" s="14" t="s">
        <v>70</v>
      </c>
      <c r="E586" s="14" t="s">
        <v>67</v>
      </c>
      <c r="F586" s="449">
        <v>152.166</v>
      </c>
      <c r="G586" s="398">
        <v>76</v>
      </c>
      <c r="H586" s="458">
        <v>392</v>
      </c>
      <c r="I586" s="398">
        <v>1372</v>
      </c>
      <c r="J586" s="398">
        <v>1183</v>
      </c>
      <c r="K586" s="398">
        <v>598</v>
      </c>
      <c r="L586" s="392">
        <f t="shared" si="19"/>
        <v>184.50549450549451</v>
      </c>
    </row>
    <row r="587" spans="1:12" x14ac:dyDescent="0.25">
      <c r="A587" s="13">
        <v>66</v>
      </c>
      <c r="B587" s="80" t="str">
        <f t="shared" si="18"/>
        <v>2014Hodonín</v>
      </c>
      <c r="C587" s="13">
        <v>2014</v>
      </c>
      <c r="D587" s="14" t="s">
        <v>71</v>
      </c>
      <c r="E587" s="14" t="s">
        <v>67</v>
      </c>
      <c r="F587" s="449">
        <v>199.3595</v>
      </c>
      <c r="G587" s="398">
        <v>148</v>
      </c>
      <c r="H587" s="458">
        <v>399</v>
      </c>
      <c r="I587" s="398">
        <v>1910</v>
      </c>
      <c r="J587" s="398">
        <v>1231</v>
      </c>
      <c r="K587" s="398">
        <v>1171</v>
      </c>
      <c r="L587" s="392">
        <f t="shared" si="19"/>
        <v>347.20958570268073</v>
      </c>
    </row>
    <row r="588" spans="1:12" x14ac:dyDescent="0.25">
      <c r="A588" s="13">
        <v>67</v>
      </c>
      <c r="B588" s="80" t="str">
        <f t="shared" si="18"/>
        <v>2014Jihlava</v>
      </c>
      <c r="C588" s="13">
        <v>2014</v>
      </c>
      <c r="D588" s="14" t="s">
        <v>72</v>
      </c>
      <c r="E588" s="14" t="s">
        <v>67</v>
      </c>
      <c r="F588" s="449">
        <v>119.5052</v>
      </c>
      <c r="G588" s="398">
        <v>85</v>
      </c>
      <c r="H588" s="458">
        <v>227</v>
      </c>
      <c r="I588" s="398">
        <v>1311</v>
      </c>
      <c r="J588" s="398">
        <v>1021</v>
      </c>
      <c r="K588" s="398">
        <v>509</v>
      </c>
      <c r="L588" s="392">
        <f t="shared" si="19"/>
        <v>181.9637610186092</v>
      </c>
    </row>
    <row r="589" spans="1:12" x14ac:dyDescent="0.25">
      <c r="A589" s="13">
        <v>68</v>
      </c>
      <c r="B589" s="80" t="str">
        <f t="shared" si="18"/>
        <v>2014Kroměříž</v>
      </c>
      <c r="C589" s="13">
        <v>2014</v>
      </c>
      <c r="D589" s="14" t="s">
        <v>73</v>
      </c>
      <c r="E589" s="14" t="s">
        <v>67</v>
      </c>
      <c r="F589" s="449">
        <v>126.34139999999999</v>
      </c>
      <c r="G589" s="398">
        <v>85</v>
      </c>
      <c r="H589" s="458">
        <v>292</v>
      </c>
      <c r="I589" s="398">
        <v>1747</v>
      </c>
      <c r="J589" s="398">
        <v>1505</v>
      </c>
      <c r="K589" s="398">
        <v>637</v>
      </c>
      <c r="L589" s="392">
        <f t="shared" si="19"/>
        <v>154.48837209302326</v>
      </c>
    </row>
    <row r="590" spans="1:12" x14ac:dyDescent="0.25">
      <c r="A590" s="13">
        <v>69</v>
      </c>
      <c r="B590" s="80" t="str">
        <f t="shared" si="18"/>
        <v>2014Prostějov</v>
      </c>
      <c r="C590" s="13">
        <v>2014</v>
      </c>
      <c r="D590" s="14" t="s">
        <v>74</v>
      </c>
      <c r="E590" s="14" t="s">
        <v>67</v>
      </c>
      <c r="F590" s="449">
        <v>98.586960000000005</v>
      </c>
      <c r="G590" s="398">
        <v>78</v>
      </c>
      <c r="H590" s="458">
        <v>190</v>
      </c>
      <c r="I590" s="398">
        <v>1615</v>
      </c>
      <c r="J590" s="398">
        <v>1339</v>
      </c>
      <c r="K590" s="398">
        <v>558</v>
      </c>
      <c r="L590" s="392">
        <f t="shared" si="19"/>
        <v>152.10604929051533</v>
      </c>
    </row>
    <row r="591" spans="1:12" x14ac:dyDescent="0.25">
      <c r="A591" s="13">
        <v>70</v>
      </c>
      <c r="B591" s="80" t="str">
        <f t="shared" si="18"/>
        <v>2014Třebíč</v>
      </c>
      <c r="C591" s="13">
        <v>2014</v>
      </c>
      <c r="D591" s="14" t="s">
        <v>75</v>
      </c>
      <c r="E591" s="14" t="s">
        <v>67</v>
      </c>
      <c r="F591" s="449">
        <v>102.85080000000001</v>
      </c>
      <c r="G591" s="398">
        <v>78</v>
      </c>
      <c r="H591" s="458">
        <v>200</v>
      </c>
      <c r="I591" s="398">
        <v>1047</v>
      </c>
      <c r="J591" s="398">
        <v>971</v>
      </c>
      <c r="K591" s="398">
        <v>298</v>
      </c>
      <c r="L591" s="392">
        <f t="shared" si="19"/>
        <v>112.01853759011328</v>
      </c>
    </row>
    <row r="592" spans="1:12" x14ac:dyDescent="0.25">
      <c r="A592" s="13">
        <v>71</v>
      </c>
      <c r="B592" s="80" t="str">
        <f t="shared" si="18"/>
        <v>2014Uherské Hradiště</v>
      </c>
      <c r="C592" s="13">
        <v>2014</v>
      </c>
      <c r="D592" s="14" t="s">
        <v>76</v>
      </c>
      <c r="E592" s="14" t="s">
        <v>67</v>
      </c>
      <c r="F592" s="449">
        <v>112.76090000000001</v>
      </c>
      <c r="G592" s="398">
        <v>69</v>
      </c>
      <c r="H592" s="458">
        <v>250</v>
      </c>
      <c r="I592" s="398">
        <v>1298</v>
      </c>
      <c r="J592" s="398">
        <v>1263</v>
      </c>
      <c r="K592" s="398">
        <v>387</v>
      </c>
      <c r="L592" s="392">
        <f t="shared" si="19"/>
        <v>111.84085510688837</v>
      </c>
    </row>
    <row r="593" spans="1:12" x14ac:dyDescent="0.25">
      <c r="A593" s="13">
        <v>72</v>
      </c>
      <c r="B593" s="80" t="str">
        <f t="shared" si="18"/>
        <v>2014Vyškov</v>
      </c>
      <c r="C593" s="13">
        <v>2014</v>
      </c>
      <c r="D593" s="14" t="s">
        <v>77</v>
      </c>
      <c r="E593" s="14" t="s">
        <v>67</v>
      </c>
      <c r="F593" s="449">
        <v>346.67570000000001</v>
      </c>
      <c r="G593" s="398">
        <v>190</v>
      </c>
      <c r="H593" s="458">
        <v>775</v>
      </c>
      <c r="I593" s="398">
        <v>1083</v>
      </c>
      <c r="J593" s="398">
        <v>976</v>
      </c>
      <c r="K593" s="398">
        <v>741</v>
      </c>
      <c r="L593" s="392">
        <f t="shared" si="19"/>
        <v>277.11577868852459</v>
      </c>
    </row>
    <row r="594" spans="1:12" x14ac:dyDescent="0.25">
      <c r="A594" s="13">
        <v>73</v>
      </c>
      <c r="B594" s="80" t="str">
        <f t="shared" si="18"/>
        <v>2014Zlín</v>
      </c>
      <c r="C594" s="13">
        <v>2014</v>
      </c>
      <c r="D594" s="14" t="s">
        <v>78</v>
      </c>
      <c r="E594" s="14" t="s">
        <v>67</v>
      </c>
      <c r="F594" s="449">
        <v>67.073269999999994</v>
      </c>
      <c r="G594" s="398">
        <v>36</v>
      </c>
      <c r="H594" s="458">
        <v>145</v>
      </c>
      <c r="I594" s="398">
        <v>1916</v>
      </c>
      <c r="J594" s="398">
        <v>1726</v>
      </c>
      <c r="K594" s="398">
        <v>456</v>
      </c>
      <c r="L594" s="392">
        <f t="shared" si="19"/>
        <v>96.431054461181915</v>
      </c>
    </row>
    <row r="595" spans="1:12" x14ac:dyDescent="0.25">
      <c r="A595" s="13">
        <v>74</v>
      </c>
      <c r="B595" s="80" t="str">
        <f t="shared" si="18"/>
        <v>2014Znojmo</v>
      </c>
      <c r="C595" s="13">
        <v>2014</v>
      </c>
      <c r="D595" s="14" t="s">
        <v>79</v>
      </c>
      <c r="E595" s="14" t="s">
        <v>67</v>
      </c>
      <c r="F595" s="449">
        <v>195.26050000000001</v>
      </c>
      <c r="G595" s="398">
        <v>148</v>
      </c>
      <c r="H595" s="458">
        <v>405</v>
      </c>
      <c r="I595" s="398">
        <v>1920</v>
      </c>
      <c r="J595" s="398">
        <v>1527</v>
      </c>
      <c r="K595" s="398">
        <v>1117</v>
      </c>
      <c r="L595" s="392">
        <f t="shared" si="19"/>
        <v>266.99738048461035</v>
      </c>
    </row>
    <row r="596" spans="1:12" x14ac:dyDescent="0.25">
      <c r="A596" s="13">
        <v>75</v>
      </c>
      <c r="B596" s="80" t="str">
        <f t="shared" si="18"/>
        <v>2014Žďár nad Sázavou</v>
      </c>
      <c r="C596" s="13">
        <v>2014</v>
      </c>
      <c r="D596" s="14" t="s">
        <v>80</v>
      </c>
      <c r="E596" s="14" t="s">
        <v>67</v>
      </c>
      <c r="F596" s="449">
        <v>170.39660000000001</v>
      </c>
      <c r="G596" s="398">
        <v>131</v>
      </c>
      <c r="H596" s="458">
        <v>331</v>
      </c>
      <c r="I596" s="398">
        <v>1413</v>
      </c>
      <c r="J596" s="398">
        <v>897</v>
      </c>
      <c r="K596" s="398">
        <v>901</v>
      </c>
      <c r="L596" s="392">
        <f t="shared" si="19"/>
        <v>366.62764771460428</v>
      </c>
    </row>
    <row r="597" spans="1:12" x14ac:dyDescent="0.25">
      <c r="A597" s="13">
        <v>76</v>
      </c>
      <c r="B597" s="80" t="str">
        <f t="shared" si="18"/>
        <v>2014Bruntál</v>
      </c>
      <c r="C597" s="13">
        <v>2014</v>
      </c>
      <c r="D597" s="14" t="s">
        <v>81</v>
      </c>
      <c r="E597" s="14" t="s">
        <v>82</v>
      </c>
      <c r="F597" s="449">
        <v>178.6163</v>
      </c>
      <c r="G597" s="398">
        <v>153</v>
      </c>
      <c r="H597" s="458">
        <v>321</v>
      </c>
      <c r="I597" s="398">
        <v>1710</v>
      </c>
      <c r="J597" s="398">
        <v>1337</v>
      </c>
      <c r="K597" s="398">
        <v>983</v>
      </c>
      <c r="L597" s="392">
        <f t="shared" si="19"/>
        <v>268.35826477187737</v>
      </c>
    </row>
    <row r="598" spans="1:12" x14ac:dyDescent="0.25">
      <c r="A598" s="13">
        <v>77</v>
      </c>
      <c r="B598" s="80" t="str">
        <f t="shared" si="18"/>
        <v>2014Frýdek-Místek</v>
      </c>
      <c r="C598" s="13">
        <v>2014</v>
      </c>
      <c r="D598" s="14" t="s">
        <v>83</v>
      </c>
      <c r="E598" s="14" t="s">
        <v>82</v>
      </c>
      <c r="F598" s="449">
        <v>136.94880000000001</v>
      </c>
      <c r="G598" s="398">
        <v>106</v>
      </c>
      <c r="H598" s="458">
        <v>269</v>
      </c>
      <c r="I598" s="398">
        <v>3295</v>
      </c>
      <c r="J598" s="398">
        <v>2379</v>
      </c>
      <c r="K598" s="398">
        <v>1693</v>
      </c>
      <c r="L598" s="392">
        <f t="shared" si="19"/>
        <v>259.74989491382934</v>
      </c>
    </row>
    <row r="599" spans="1:12" x14ac:dyDescent="0.25">
      <c r="A599" s="13">
        <v>78</v>
      </c>
      <c r="B599" s="80" t="str">
        <f t="shared" si="18"/>
        <v>2014Jeseník</v>
      </c>
      <c r="C599" s="13">
        <v>2014</v>
      </c>
      <c r="D599" s="14" t="s">
        <v>84</v>
      </c>
      <c r="E599" s="14" t="s">
        <v>82</v>
      </c>
      <c r="F599" s="449">
        <v>148.0609</v>
      </c>
      <c r="G599" s="398">
        <v>100</v>
      </c>
      <c r="H599" s="458">
        <v>337</v>
      </c>
      <c r="I599" s="398">
        <v>628</v>
      </c>
      <c r="J599" s="398">
        <v>563</v>
      </c>
      <c r="K599" s="398">
        <v>257</v>
      </c>
      <c r="L599" s="392">
        <f t="shared" si="19"/>
        <v>166.61634103019537</v>
      </c>
    </row>
    <row r="600" spans="1:12" x14ac:dyDescent="0.25">
      <c r="A600" s="13">
        <v>79</v>
      </c>
      <c r="B600" s="80" t="str">
        <f t="shared" si="18"/>
        <v>2014Karviná</v>
      </c>
      <c r="C600" s="13">
        <v>2014</v>
      </c>
      <c r="D600" s="14" t="s">
        <v>85</v>
      </c>
      <c r="E600" s="14" t="s">
        <v>82</v>
      </c>
      <c r="F600" s="449">
        <v>106.28060000000001</v>
      </c>
      <c r="G600" s="398">
        <v>87</v>
      </c>
      <c r="H600" s="458">
        <v>198</v>
      </c>
      <c r="I600" s="398">
        <v>5211</v>
      </c>
      <c r="J600" s="398">
        <v>4415</v>
      </c>
      <c r="K600" s="398">
        <v>1794</v>
      </c>
      <c r="L600" s="392">
        <f t="shared" si="19"/>
        <v>148.31483578708946</v>
      </c>
    </row>
    <row r="601" spans="1:12" x14ac:dyDescent="0.25">
      <c r="A601" s="13">
        <v>80</v>
      </c>
      <c r="B601" s="80" t="str">
        <f t="shared" si="18"/>
        <v>2014Nový Jičín</v>
      </c>
      <c r="C601" s="13">
        <v>2014</v>
      </c>
      <c r="D601" s="14" t="s">
        <v>86</v>
      </c>
      <c r="E601" s="14" t="s">
        <v>82</v>
      </c>
      <c r="F601" s="449">
        <v>92.168760000000006</v>
      </c>
      <c r="G601" s="398">
        <v>63</v>
      </c>
      <c r="H601" s="458">
        <v>203</v>
      </c>
      <c r="I601" s="398">
        <v>2360</v>
      </c>
      <c r="J601" s="398">
        <v>1661</v>
      </c>
      <c r="K601" s="398">
        <v>1059</v>
      </c>
      <c r="L601" s="392">
        <f t="shared" si="19"/>
        <v>232.71222155328115</v>
      </c>
    </row>
    <row r="602" spans="1:12" x14ac:dyDescent="0.25">
      <c r="A602" s="13">
        <v>81</v>
      </c>
      <c r="B602" s="80" t="str">
        <f t="shared" si="18"/>
        <v>2014Olomouc</v>
      </c>
      <c r="C602" s="13">
        <v>2014</v>
      </c>
      <c r="D602" s="14" t="s">
        <v>87</v>
      </c>
      <c r="E602" s="14" t="s">
        <v>82</v>
      </c>
      <c r="F602" s="449">
        <v>117.36960000000001</v>
      </c>
      <c r="G602" s="398">
        <v>90</v>
      </c>
      <c r="H602" s="458">
        <v>227</v>
      </c>
      <c r="I602" s="398">
        <v>2740</v>
      </c>
      <c r="J602" s="398">
        <v>2423</v>
      </c>
      <c r="K602" s="398">
        <v>871</v>
      </c>
      <c r="L602" s="392">
        <f t="shared" si="19"/>
        <v>131.20718118035492</v>
      </c>
    </row>
    <row r="603" spans="1:12" x14ac:dyDescent="0.25">
      <c r="A603" s="13">
        <v>82</v>
      </c>
      <c r="B603" s="80" t="str">
        <f t="shared" si="18"/>
        <v>2014Opava</v>
      </c>
      <c r="C603" s="13">
        <v>2014</v>
      </c>
      <c r="D603" s="14" t="s">
        <v>88</v>
      </c>
      <c r="E603" s="14" t="s">
        <v>82</v>
      </c>
      <c r="F603" s="449">
        <v>116.4452</v>
      </c>
      <c r="G603" s="398">
        <v>90</v>
      </c>
      <c r="H603" s="458">
        <v>229</v>
      </c>
      <c r="I603" s="398">
        <v>2486</v>
      </c>
      <c r="J603" s="398">
        <v>2081</v>
      </c>
      <c r="K603" s="398">
        <v>893</v>
      </c>
      <c r="L603" s="392">
        <f t="shared" si="19"/>
        <v>156.62902450744835</v>
      </c>
    </row>
    <row r="604" spans="1:12" x14ac:dyDescent="0.25">
      <c r="A604" s="13">
        <v>83</v>
      </c>
      <c r="B604" s="80" t="str">
        <f t="shared" si="18"/>
        <v>2014Ostrava</v>
      </c>
      <c r="C604" s="13">
        <v>2014</v>
      </c>
      <c r="D604" s="14" t="s">
        <v>89</v>
      </c>
      <c r="E604" s="14" t="s">
        <v>82</v>
      </c>
      <c r="F604" s="449">
        <v>104.3573</v>
      </c>
      <c r="G604" s="398">
        <v>78</v>
      </c>
      <c r="H604" s="458">
        <v>206</v>
      </c>
      <c r="I604" s="398">
        <v>5731</v>
      </c>
      <c r="J604" s="398">
        <v>4909</v>
      </c>
      <c r="K604" s="398">
        <v>1912</v>
      </c>
      <c r="L604" s="392">
        <f t="shared" si="19"/>
        <v>142.16337339580363</v>
      </c>
    </row>
    <row r="605" spans="1:12" x14ac:dyDescent="0.25">
      <c r="A605" s="13">
        <v>84</v>
      </c>
      <c r="B605" s="80" t="str">
        <f t="shared" si="18"/>
        <v>2014Přerov</v>
      </c>
      <c r="C605" s="13">
        <v>2014</v>
      </c>
      <c r="D605" s="14" t="s">
        <v>90</v>
      </c>
      <c r="E605" s="14" t="s">
        <v>82</v>
      </c>
      <c r="F605" s="449">
        <v>122.82299999999999</v>
      </c>
      <c r="G605" s="398">
        <v>77</v>
      </c>
      <c r="H605" s="458">
        <v>259</v>
      </c>
      <c r="I605" s="398">
        <v>1652</v>
      </c>
      <c r="J605" s="398">
        <v>1521</v>
      </c>
      <c r="K605" s="398">
        <v>512</v>
      </c>
      <c r="L605" s="392">
        <f t="shared" si="19"/>
        <v>122.86653517422749</v>
      </c>
    </row>
    <row r="606" spans="1:12" x14ac:dyDescent="0.25">
      <c r="A606" s="13">
        <v>85</v>
      </c>
      <c r="B606" s="80" t="str">
        <f t="shared" si="18"/>
        <v>2014Šumperk</v>
      </c>
      <c r="C606" s="13">
        <v>2014</v>
      </c>
      <c r="D606" s="14" t="s">
        <v>91</v>
      </c>
      <c r="E606" s="14" t="s">
        <v>82</v>
      </c>
      <c r="F606" s="449">
        <v>108.8674</v>
      </c>
      <c r="G606" s="398">
        <v>72</v>
      </c>
      <c r="H606" s="458">
        <v>227</v>
      </c>
      <c r="I606" s="398">
        <v>1743</v>
      </c>
      <c r="J606" s="398">
        <v>1552</v>
      </c>
      <c r="K606" s="398">
        <v>541</v>
      </c>
      <c r="L606" s="392">
        <f t="shared" si="19"/>
        <v>127.23260309278349</v>
      </c>
    </row>
    <row r="607" spans="1:12" x14ac:dyDescent="0.25">
      <c r="A607" s="13">
        <v>86</v>
      </c>
      <c r="B607" s="80" t="str">
        <f t="shared" si="18"/>
        <v>2014Vsetín</v>
      </c>
      <c r="C607" s="13">
        <v>2014</v>
      </c>
      <c r="D607" s="14" t="s">
        <v>92</v>
      </c>
      <c r="E607" s="14" t="s">
        <v>82</v>
      </c>
      <c r="F607" s="449">
        <v>123.4037</v>
      </c>
      <c r="G607" s="398">
        <v>86</v>
      </c>
      <c r="H607" s="458">
        <v>259</v>
      </c>
      <c r="I607" s="398">
        <v>1762</v>
      </c>
      <c r="J607" s="398">
        <v>1311</v>
      </c>
      <c r="K607" s="398">
        <v>814</v>
      </c>
      <c r="L607" s="392">
        <f t="shared" si="19"/>
        <v>226.62852784134247</v>
      </c>
    </row>
    <row r="608" spans="1:12" x14ac:dyDescent="0.25">
      <c r="A608" s="13">
        <v>1</v>
      </c>
      <c r="B608" s="80" t="str">
        <f t="shared" si="18"/>
        <v>2015Praha 1</v>
      </c>
      <c r="C608" s="13">
        <v>2015</v>
      </c>
      <c r="D608" s="14" t="s">
        <v>2</v>
      </c>
      <c r="E608" s="14" t="s">
        <v>3</v>
      </c>
      <c r="F608" s="449">
        <v>307.71980000000002</v>
      </c>
      <c r="G608" s="398">
        <v>212</v>
      </c>
      <c r="H608" s="458">
        <v>697</v>
      </c>
      <c r="I608" s="398">
        <v>208</v>
      </c>
      <c r="J608" s="398">
        <v>227</v>
      </c>
      <c r="K608" s="398">
        <v>131</v>
      </c>
      <c r="L608" s="392">
        <f t="shared" si="19"/>
        <v>210.6387665198238</v>
      </c>
    </row>
    <row r="609" spans="1:12" x14ac:dyDescent="0.25">
      <c r="A609" s="13">
        <v>2</v>
      </c>
      <c r="B609" s="80" t="str">
        <f t="shared" si="18"/>
        <v>2015Praha 2</v>
      </c>
      <c r="C609" s="13">
        <v>2015</v>
      </c>
      <c r="D609" s="14" t="s">
        <v>4</v>
      </c>
      <c r="E609" s="14" t="s">
        <v>3</v>
      </c>
      <c r="F609" s="449">
        <v>171.98220000000001</v>
      </c>
      <c r="G609" s="398">
        <v>100</v>
      </c>
      <c r="H609" s="458">
        <v>435</v>
      </c>
      <c r="I609" s="398">
        <v>529</v>
      </c>
      <c r="J609" s="398">
        <v>476</v>
      </c>
      <c r="K609" s="398">
        <v>236</v>
      </c>
      <c r="L609" s="392">
        <f t="shared" si="19"/>
        <v>180.96638655462186</v>
      </c>
    </row>
    <row r="610" spans="1:12" x14ac:dyDescent="0.25">
      <c r="A610" s="13">
        <v>3</v>
      </c>
      <c r="B610" s="80" t="str">
        <f t="shared" si="18"/>
        <v>2015Praha 3</v>
      </c>
      <c r="C610" s="13">
        <v>2015</v>
      </c>
      <c r="D610" s="14" t="s">
        <v>5</v>
      </c>
      <c r="E610" s="14" t="s">
        <v>3</v>
      </c>
      <c r="F610" s="449">
        <v>150.4016</v>
      </c>
      <c r="G610" s="398">
        <v>108</v>
      </c>
      <c r="H610" s="458">
        <v>337</v>
      </c>
      <c r="I610" s="398">
        <v>1116</v>
      </c>
      <c r="J610" s="398">
        <v>1154</v>
      </c>
      <c r="K610" s="398">
        <v>407</v>
      </c>
      <c r="L610" s="392">
        <f t="shared" si="19"/>
        <v>128.73050259965339</v>
      </c>
    </row>
    <row r="611" spans="1:12" x14ac:dyDescent="0.25">
      <c r="A611" s="13">
        <v>4</v>
      </c>
      <c r="B611" s="80" t="str">
        <f t="shared" si="18"/>
        <v>2015Praha 4</v>
      </c>
      <c r="C611" s="13">
        <v>2015</v>
      </c>
      <c r="D611" s="14" t="s">
        <v>6</v>
      </c>
      <c r="E611" s="14" t="s">
        <v>3</v>
      </c>
      <c r="F611" s="449">
        <v>155.48150000000001</v>
      </c>
      <c r="G611" s="398">
        <v>89</v>
      </c>
      <c r="H611" s="458">
        <v>318</v>
      </c>
      <c r="I611" s="398">
        <v>3063</v>
      </c>
      <c r="J611" s="398">
        <v>2874</v>
      </c>
      <c r="K611" s="398">
        <v>1237</v>
      </c>
      <c r="L611" s="392">
        <f t="shared" si="19"/>
        <v>157.09986082115518</v>
      </c>
    </row>
    <row r="612" spans="1:12" x14ac:dyDescent="0.25">
      <c r="A612" s="13">
        <v>5</v>
      </c>
      <c r="B612" s="80" t="str">
        <f t="shared" si="18"/>
        <v>2015Praha 5</v>
      </c>
      <c r="C612" s="13">
        <v>2015</v>
      </c>
      <c r="D612" s="14" t="s">
        <v>7</v>
      </c>
      <c r="E612" s="14" t="s">
        <v>3</v>
      </c>
      <c r="F612" s="449">
        <v>110.2881</v>
      </c>
      <c r="G612" s="398">
        <v>72</v>
      </c>
      <c r="H612" s="458">
        <v>253</v>
      </c>
      <c r="I612" s="398">
        <v>1985</v>
      </c>
      <c r="J612" s="398">
        <v>1968</v>
      </c>
      <c r="K612" s="398">
        <v>641</v>
      </c>
      <c r="L612" s="392">
        <f t="shared" si="19"/>
        <v>118.88465447154471</v>
      </c>
    </row>
    <row r="613" spans="1:12" x14ac:dyDescent="0.25">
      <c r="A613" s="13">
        <v>6</v>
      </c>
      <c r="B613" s="80" t="str">
        <f t="shared" si="18"/>
        <v>2015Praha 6</v>
      </c>
      <c r="C613" s="13">
        <v>2015</v>
      </c>
      <c r="D613" s="14" t="s">
        <v>8</v>
      </c>
      <c r="E613" s="14" t="s">
        <v>3</v>
      </c>
      <c r="F613" s="449">
        <v>197.38659999999999</v>
      </c>
      <c r="G613" s="398">
        <v>118.5</v>
      </c>
      <c r="H613" s="458">
        <v>439</v>
      </c>
      <c r="I613" s="398">
        <v>1375</v>
      </c>
      <c r="J613" s="398">
        <v>1405</v>
      </c>
      <c r="K613" s="398">
        <v>641</v>
      </c>
      <c r="L613" s="392">
        <f t="shared" si="19"/>
        <v>166.52313167259788</v>
      </c>
    </row>
    <row r="614" spans="1:12" x14ac:dyDescent="0.25">
      <c r="A614" s="13">
        <v>7</v>
      </c>
      <c r="B614" s="80" t="str">
        <f t="shared" si="18"/>
        <v>2015Praha 7</v>
      </c>
      <c r="C614" s="13">
        <v>2015</v>
      </c>
      <c r="D614" s="14" t="s">
        <v>9</v>
      </c>
      <c r="E614" s="14" t="s">
        <v>3</v>
      </c>
      <c r="F614" s="449">
        <v>182.19120000000001</v>
      </c>
      <c r="G614" s="398">
        <v>120</v>
      </c>
      <c r="H614" s="458">
        <v>372</v>
      </c>
      <c r="I614" s="398">
        <v>506</v>
      </c>
      <c r="J614" s="398">
        <v>454</v>
      </c>
      <c r="K614" s="398">
        <v>251</v>
      </c>
      <c r="L614" s="392">
        <f t="shared" si="19"/>
        <v>201.79515418502203</v>
      </c>
    </row>
    <row r="615" spans="1:12" x14ac:dyDescent="0.25">
      <c r="A615" s="13">
        <v>8</v>
      </c>
      <c r="B615" s="80" t="str">
        <f t="shared" si="18"/>
        <v>2015Praha 8</v>
      </c>
      <c r="C615" s="13">
        <v>2015</v>
      </c>
      <c r="D615" s="14" t="s">
        <v>10</v>
      </c>
      <c r="E615" s="14" t="s">
        <v>3</v>
      </c>
      <c r="F615" s="449">
        <v>158.1652</v>
      </c>
      <c r="G615" s="398">
        <v>105.5</v>
      </c>
      <c r="H615" s="458">
        <v>364</v>
      </c>
      <c r="I615" s="398">
        <v>1699</v>
      </c>
      <c r="J615" s="398">
        <v>1826</v>
      </c>
      <c r="K615" s="398">
        <v>547</v>
      </c>
      <c r="L615" s="392">
        <f t="shared" si="19"/>
        <v>109.34008762322014</v>
      </c>
    </row>
    <row r="616" spans="1:12" x14ac:dyDescent="0.25">
      <c r="A616" s="13">
        <v>9</v>
      </c>
      <c r="B616" s="80" t="str">
        <f t="shared" si="18"/>
        <v>2015Praha 9</v>
      </c>
      <c r="C616" s="13">
        <v>2015</v>
      </c>
      <c r="D616" s="14" t="s">
        <v>11</v>
      </c>
      <c r="E616" s="14" t="s">
        <v>3</v>
      </c>
      <c r="F616" s="449">
        <v>119.9594</v>
      </c>
      <c r="G616" s="398">
        <v>85</v>
      </c>
      <c r="H616" s="458">
        <v>259</v>
      </c>
      <c r="I616" s="398">
        <v>2498</v>
      </c>
      <c r="J616" s="398">
        <v>2471</v>
      </c>
      <c r="K616" s="398">
        <v>777</v>
      </c>
      <c r="L616" s="392">
        <f t="shared" si="19"/>
        <v>114.77337110481587</v>
      </c>
    </row>
    <row r="617" spans="1:12" x14ac:dyDescent="0.25">
      <c r="A617" s="13">
        <v>10</v>
      </c>
      <c r="B617" s="80" t="str">
        <f t="shared" si="18"/>
        <v>2015Praha 10</v>
      </c>
      <c r="C617" s="13">
        <v>2015</v>
      </c>
      <c r="D617" s="14" t="s">
        <v>12</v>
      </c>
      <c r="E617" s="14" t="s">
        <v>3</v>
      </c>
      <c r="F617" s="449">
        <v>156.95259999999999</v>
      </c>
      <c r="G617" s="398">
        <v>108.5</v>
      </c>
      <c r="H617" s="458">
        <v>340</v>
      </c>
      <c r="I617" s="398">
        <v>2501</v>
      </c>
      <c r="J617" s="398">
        <v>2469</v>
      </c>
      <c r="K617" s="398">
        <v>873</v>
      </c>
      <c r="L617" s="392">
        <f t="shared" si="19"/>
        <v>129.05832320777643</v>
      </c>
    </row>
    <row r="618" spans="1:12" x14ac:dyDescent="0.25">
      <c r="A618" s="13">
        <v>11</v>
      </c>
      <c r="B618" s="80" t="str">
        <f t="shared" si="18"/>
        <v>2015Beroun</v>
      </c>
      <c r="C618" s="13">
        <v>2015</v>
      </c>
      <c r="D618" s="14" t="s">
        <v>13</v>
      </c>
      <c r="E618" s="14" t="s">
        <v>14</v>
      </c>
      <c r="F618" s="449">
        <v>87.209789999999998</v>
      </c>
      <c r="G618" s="398">
        <v>54</v>
      </c>
      <c r="H618" s="458">
        <v>200</v>
      </c>
      <c r="I618" s="398">
        <v>1856</v>
      </c>
      <c r="J618" s="398">
        <v>1686</v>
      </c>
      <c r="K618" s="398">
        <v>534</v>
      </c>
      <c r="L618" s="392">
        <f t="shared" si="19"/>
        <v>115.60498220640568</v>
      </c>
    </row>
    <row r="619" spans="1:12" x14ac:dyDescent="0.25">
      <c r="A619" s="13">
        <v>12</v>
      </c>
      <c r="B619" s="80" t="str">
        <f t="shared" si="18"/>
        <v>2015Benešov</v>
      </c>
      <c r="C619" s="13">
        <v>2015</v>
      </c>
      <c r="D619" s="14" t="s">
        <v>15</v>
      </c>
      <c r="E619" s="14" t="s">
        <v>14</v>
      </c>
      <c r="F619" s="449">
        <v>91.204570000000004</v>
      </c>
      <c r="G619" s="398">
        <v>48</v>
      </c>
      <c r="H619" s="458">
        <v>231</v>
      </c>
      <c r="I619" s="398">
        <v>1197</v>
      </c>
      <c r="J619" s="398">
        <v>1207</v>
      </c>
      <c r="K619" s="398">
        <v>322</v>
      </c>
      <c r="L619" s="392">
        <f t="shared" si="19"/>
        <v>97.373653686826842</v>
      </c>
    </row>
    <row r="620" spans="1:12" x14ac:dyDescent="0.25">
      <c r="A620" s="13">
        <v>13</v>
      </c>
      <c r="B620" s="80" t="str">
        <f t="shared" si="18"/>
        <v>2015Kladno</v>
      </c>
      <c r="C620" s="13">
        <v>2015</v>
      </c>
      <c r="D620" s="14" t="s">
        <v>16</v>
      </c>
      <c r="E620" s="14" t="s">
        <v>14</v>
      </c>
      <c r="F620" s="449">
        <v>96.776349999999994</v>
      </c>
      <c r="G620" s="398">
        <v>70</v>
      </c>
      <c r="H620" s="458">
        <v>203</v>
      </c>
      <c r="I620" s="398">
        <v>2820</v>
      </c>
      <c r="J620" s="398">
        <v>2652</v>
      </c>
      <c r="K620" s="398">
        <v>833</v>
      </c>
      <c r="L620" s="392">
        <f t="shared" si="19"/>
        <v>114.6474358974359</v>
      </c>
    </row>
    <row r="621" spans="1:12" x14ac:dyDescent="0.25">
      <c r="A621" s="13">
        <v>14</v>
      </c>
      <c r="B621" s="80" t="str">
        <f t="shared" si="18"/>
        <v>2015Kolín</v>
      </c>
      <c r="C621" s="13">
        <v>2015</v>
      </c>
      <c r="D621" s="14" t="s">
        <v>17</v>
      </c>
      <c r="E621" s="14" t="s">
        <v>14</v>
      </c>
      <c r="F621" s="449">
        <v>110.65900000000001</v>
      </c>
      <c r="G621" s="398">
        <v>57</v>
      </c>
      <c r="H621" s="458">
        <v>292</v>
      </c>
      <c r="I621" s="398">
        <v>1798</v>
      </c>
      <c r="J621" s="398">
        <v>1903</v>
      </c>
      <c r="K621" s="398">
        <v>462</v>
      </c>
      <c r="L621" s="392">
        <f t="shared" si="19"/>
        <v>88.612716763005778</v>
      </c>
    </row>
    <row r="622" spans="1:12" x14ac:dyDescent="0.25">
      <c r="A622" s="13">
        <v>15</v>
      </c>
      <c r="B622" s="80" t="str">
        <f t="shared" si="18"/>
        <v>2015Kutná Hora</v>
      </c>
      <c r="C622" s="13">
        <v>2015</v>
      </c>
      <c r="D622" s="14" t="s">
        <v>18</v>
      </c>
      <c r="E622" s="14" t="s">
        <v>14</v>
      </c>
      <c r="F622" s="449">
        <v>71.622820000000004</v>
      </c>
      <c r="G622" s="398">
        <v>42</v>
      </c>
      <c r="H622" s="458">
        <v>152</v>
      </c>
      <c r="I622" s="398">
        <v>1322</v>
      </c>
      <c r="J622" s="398">
        <v>1353</v>
      </c>
      <c r="K622" s="398">
        <v>159</v>
      </c>
      <c r="L622" s="392">
        <f t="shared" si="19"/>
        <v>42.893569844789361</v>
      </c>
    </row>
    <row r="623" spans="1:12" x14ac:dyDescent="0.25">
      <c r="A623" s="13">
        <v>16</v>
      </c>
      <c r="B623" s="80" t="str">
        <f t="shared" si="18"/>
        <v>2015Mělník</v>
      </c>
      <c r="C623" s="13">
        <v>2015</v>
      </c>
      <c r="D623" s="14" t="s">
        <v>19</v>
      </c>
      <c r="E623" s="14" t="s">
        <v>14</v>
      </c>
      <c r="F623" s="449">
        <v>97.754949999999994</v>
      </c>
      <c r="G623" s="398">
        <v>66</v>
      </c>
      <c r="H623" s="458">
        <v>213</v>
      </c>
      <c r="I623" s="398">
        <v>1801</v>
      </c>
      <c r="J623" s="398">
        <v>1770</v>
      </c>
      <c r="K623" s="398">
        <v>421</v>
      </c>
      <c r="L623" s="392">
        <f t="shared" si="19"/>
        <v>86.816384180790962</v>
      </c>
    </row>
    <row r="624" spans="1:12" x14ac:dyDescent="0.25">
      <c r="A624" s="13">
        <v>17</v>
      </c>
      <c r="B624" s="80" t="str">
        <f t="shared" si="18"/>
        <v>2015Mladá Boleslav</v>
      </c>
      <c r="C624" s="13">
        <v>2015</v>
      </c>
      <c r="D624" s="14" t="s">
        <v>20</v>
      </c>
      <c r="E624" s="14" t="s">
        <v>14</v>
      </c>
      <c r="F624" s="449">
        <v>78.414730000000006</v>
      </c>
      <c r="G624" s="398">
        <v>45</v>
      </c>
      <c r="H624" s="458">
        <v>191</v>
      </c>
      <c r="I624" s="398">
        <v>2048</v>
      </c>
      <c r="J624" s="398">
        <v>2047</v>
      </c>
      <c r="K624" s="398">
        <v>394</v>
      </c>
      <c r="L624" s="392">
        <f t="shared" si="19"/>
        <v>70.254030288226673</v>
      </c>
    </row>
    <row r="625" spans="1:12" x14ac:dyDescent="0.25">
      <c r="A625" s="13">
        <v>18</v>
      </c>
      <c r="B625" s="80" t="str">
        <f t="shared" si="18"/>
        <v>2015Nymburk</v>
      </c>
      <c r="C625" s="13">
        <v>2015</v>
      </c>
      <c r="D625" s="14" t="s">
        <v>21</v>
      </c>
      <c r="E625" s="14" t="s">
        <v>14</v>
      </c>
      <c r="F625" s="449">
        <v>83.790019999999998</v>
      </c>
      <c r="G625" s="398">
        <v>38</v>
      </c>
      <c r="H625" s="458">
        <v>231</v>
      </c>
      <c r="I625" s="398">
        <v>1955</v>
      </c>
      <c r="J625" s="398">
        <v>1817</v>
      </c>
      <c r="K625" s="398">
        <v>434</v>
      </c>
      <c r="L625" s="392">
        <f t="shared" si="19"/>
        <v>87.182168409466158</v>
      </c>
    </row>
    <row r="626" spans="1:12" x14ac:dyDescent="0.25">
      <c r="A626" s="13">
        <v>19</v>
      </c>
      <c r="B626" s="80" t="str">
        <f t="shared" si="18"/>
        <v>2015Praha-Východ</v>
      </c>
      <c r="C626" s="13">
        <v>2015</v>
      </c>
      <c r="D626" s="14" t="s">
        <v>134</v>
      </c>
      <c r="E626" s="14" t="s">
        <v>14</v>
      </c>
      <c r="F626" s="449">
        <v>108.7723</v>
      </c>
      <c r="G626" s="398">
        <v>56</v>
      </c>
      <c r="H626" s="458">
        <v>236</v>
      </c>
      <c r="I626" s="398">
        <v>2883</v>
      </c>
      <c r="J626" s="398">
        <v>3004</v>
      </c>
      <c r="K626" s="398">
        <v>562</v>
      </c>
      <c r="L626" s="392">
        <f t="shared" si="19"/>
        <v>68.285619174434089</v>
      </c>
    </row>
    <row r="627" spans="1:12" x14ac:dyDescent="0.25">
      <c r="A627" s="13">
        <v>20</v>
      </c>
      <c r="B627" s="80" t="str">
        <f t="shared" si="18"/>
        <v>2015Praha-Západ</v>
      </c>
      <c r="C627" s="13">
        <v>2015</v>
      </c>
      <c r="D627" s="14" t="s">
        <v>135</v>
      </c>
      <c r="E627" s="14" t="s">
        <v>14</v>
      </c>
      <c r="F627" s="449">
        <v>93.746269999999996</v>
      </c>
      <c r="G627" s="398">
        <v>42</v>
      </c>
      <c r="H627" s="458">
        <v>267.5</v>
      </c>
      <c r="I627" s="398">
        <v>2603</v>
      </c>
      <c r="J627" s="398">
        <v>2621</v>
      </c>
      <c r="K627" s="398">
        <v>472</v>
      </c>
      <c r="L627" s="392">
        <f t="shared" si="19"/>
        <v>65.730637161388785</v>
      </c>
    </row>
    <row r="628" spans="1:12" x14ac:dyDescent="0.25">
      <c r="A628" s="13">
        <v>21</v>
      </c>
      <c r="B628" s="80" t="str">
        <f t="shared" si="18"/>
        <v>2015Příbram</v>
      </c>
      <c r="C628" s="13">
        <v>2015</v>
      </c>
      <c r="D628" s="14" t="s">
        <v>22</v>
      </c>
      <c r="E628" s="14" t="s">
        <v>14</v>
      </c>
      <c r="F628" s="449">
        <v>78.831659999999999</v>
      </c>
      <c r="G628" s="398">
        <v>43</v>
      </c>
      <c r="H628" s="458">
        <v>180</v>
      </c>
      <c r="I628" s="398">
        <v>1920</v>
      </c>
      <c r="J628" s="398">
        <v>1953</v>
      </c>
      <c r="K628" s="398">
        <v>402</v>
      </c>
      <c r="L628" s="392">
        <f t="shared" si="19"/>
        <v>75.130568356374809</v>
      </c>
    </row>
    <row r="629" spans="1:12" x14ac:dyDescent="0.25">
      <c r="A629" s="13">
        <v>22</v>
      </c>
      <c r="B629" s="80" t="str">
        <f t="shared" si="18"/>
        <v>2015Rakovník</v>
      </c>
      <c r="C629" s="13">
        <v>2015</v>
      </c>
      <c r="D629" s="14" t="s">
        <v>23</v>
      </c>
      <c r="E629" s="14" t="s">
        <v>14</v>
      </c>
      <c r="F629" s="449">
        <v>85.329319999999996</v>
      </c>
      <c r="G629" s="398">
        <v>49</v>
      </c>
      <c r="H629" s="458">
        <v>192</v>
      </c>
      <c r="I629" s="398">
        <v>1021</v>
      </c>
      <c r="J629" s="398">
        <v>999</v>
      </c>
      <c r="K629" s="398">
        <v>213</v>
      </c>
      <c r="L629" s="392">
        <f t="shared" si="19"/>
        <v>77.822822822822815</v>
      </c>
    </row>
    <row r="630" spans="1:12" x14ac:dyDescent="0.25">
      <c r="A630" s="13">
        <v>23</v>
      </c>
      <c r="B630" s="80" t="str">
        <f t="shared" si="18"/>
        <v>2015České Budějovice</v>
      </c>
      <c r="C630" s="13">
        <v>2015</v>
      </c>
      <c r="D630" s="14" t="s">
        <v>24</v>
      </c>
      <c r="E630" s="14" t="s">
        <v>25</v>
      </c>
      <c r="F630" s="449">
        <v>78.687860000000001</v>
      </c>
      <c r="G630" s="398">
        <v>43</v>
      </c>
      <c r="H630" s="458">
        <v>201</v>
      </c>
      <c r="I630" s="398">
        <v>2887</v>
      </c>
      <c r="J630" s="398">
        <v>2996</v>
      </c>
      <c r="K630" s="398">
        <v>494</v>
      </c>
      <c r="L630" s="392">
        <f t="shared" si="19"/>
        <v>60.183578104138853</v>
      </c>
    </row>
    <row r="631" spans="1:12" x14ac:dyDescent="0.25">
      <c r="A631" s="13">
        <v>24</v>
      </c>
      <c r="B631" s="80" t="str">
        <f t="shared" si="18"/>
        <v>2015Český Krumlov</v>
      </c>
      <c r="C631" s="13">
        <v>2015</v>
      </c>
      <c r="D631" s="14" t="s">
        <v>26</v>
      </c>
      <c r="E631" s="14" t="s">
        <v>25</v>
      </c>
      <c r="F631" s="449">
        <v>77.735500000000002</v>
      </c>
      <c r="G631" s="398">
        <v>43</v>
      </c>
      <c r="H631" s="458">
        <v>183</v>
      </c>
      <c r="I631" s="398">
        <v>1044</v>
      </c>
      <c r="J631" s="398">
        <v>1048</v>
      </c>
      <c r="K631" s="398">
        <v>187</v>
      </c>
      <c r="L631" s="392">
        <f t="shared" si="19"/>
        <v>65.128816793893137</v>
      </c>
    </row>
    <row r="632" spans="1:12" x14ac:dyDescent="0.25">
      <c r="A632" s="13">
        <v>25</v>
      </c>
      <c r="B632" s="80" t="str">
        <f t="shared" si="18"/>
        <v>2015Jindřichův Hradec</v>
      </c>
      <c r="C632" s="13">
        <v>2015</v>
      </c>
      <c r="D632" s="14" t="s">
        <v>27</v>
      </c>
      <c r="E632" s="14" t="s">
        <v>25</v>
      </c>
      <c r="F632" s="449">
        <v>66.684640000000002</v>
      </c>
      <c r="G632" s="398">
        <v>39.5</v>
      </c>
      <c r="H632" s="458">
        <v>127</v>
      </c>
      <c r="I632" s="398">
        <v>1499</v>
      </c>
      <c r="J632" s="398">
        <v>1476</v>
      </c>
      <c r="K632" s="398">
        <v>219</v>
      </c>
      <c r="L632" s="392">
        <f t="shared" si="19"/>
        <v>54.15650406504065</v>
      </c>
    </row>
    <row r="633" spans="1:12" x14ac:dyDescent="0.25">
      <c r="A633" s="13">
        <v>26</v>
      </c>
      <c r="B633" s="80" t="str">
        <f t="shared" si="18"/>
        <v>2015Pelhřimov</v>
      </c>
      <c r="C633" s="13">
        <v>2015</v>
      </c>
      <c r="D633" s="14" t="s">
        <v>28</v>
      </c>
      <c r="E633" s="14" t="s">
        <v>25</v>
      </c>
      <c r="F633" s="449">
        <v>72.522220000000004</v>
      </c>
      <c r="G633" s="398">
        <v>35</v>
      </c>
      <c r="H633" s="458">
        <v>176.5</v>
      </c>
      <c r="I633" s="398">
        <v>1141</v>
      </c>
      <c r="J633" s="398">
        <v>1069</v>
      </c>
      <c r="K633" s="398">
        <v>262</v>
      </c>
      <c r="L633" s="392">
        <f t="shared" si="19"/>
        <v>89.457436856875589</v>
      </c>
    </row>
    <row r="634" spans="1:12" x14ac:dyDescent="0.25">
      <c r="A634" s="13">
        <v>27</v>
      </c>
      <c r="B634" s="80" t="str">
        <f t="shared" si="18"/>
        <v>2015Písek</v>
      </c>
      <c r="C634" s="13">
        <v>2015</v>
      </c>
      <c r="D634" s="14" t="s">
        <v>29</v>
      </c>
      <c r="E634" s="14" t="s">
        <v>25</v>
      </c>
      <c r="F634" s="449">
        <v>100.7231</v>
      </c>
      <c r="G634" s="398">
        <v>56</v>
      </c>
      <c r="H634" s="458">
        <v>200</v>
      </c>
      <c r="I634" s="398">
        <v>1141</v>
      </c>
      <c r="J634" s="398">
        <v>1066</v>
      </c>
      <c r="K634" s="398">
        <v>326</v>
      </c>
      <c r="L634" s="392">
        <f t="shared" si="19"/>
        <v>111.62288930581614</v>
      </c>
    </row>
    <row r="635" spans="1:12" x14ac:dyDescent="0.25">
      <c r="A635" s="13">
        <v>28</v>
      </c>
      <c r="B635" s="80" t="str">
        <f t="shared" si="18"/>
        <v>2015Prachatice</v>
      </c>
      <c r="C635" s="13">
        <v>2015</v>
      </c>
      <c r="D635" s="14" t="s">
        <v>30</v>
      </c>
      <c r="E635" s="14" t="s">
        <v>25</v>
      </c>
      <c r="F635" s="449">
        <v>58.142650000000003</v>
      </c>
      <c r="G635" s="398">
        <v>36</v>
      </c>
      <c r="H635" s="458">
        <v>141</v>
      </c>
      <c r="I635" s="398">
        <v>924</v>
      </c>
      <c r="J635" s="398">
        <v>779</v>
      </c>
      <c r="K635" s="398">
        <v>235</v>
      </c>
      <c r="L635" s="392">
        <f t="shared" si="19"/>
        <v>110.10911424903723</v>
      </c>
    </row>
    <row r="636" spans="1:12" x14ac:dyDescent="0.25">
      <c r="A636" s="13">
        <v>29</v>
      </c>
      <c r="B636" s="80" t="str">
        <f t="shared" si="18"/>
        <v>2015Strakonice</v>
      </c>
      <c r="C636" s="13">
        <v>2015</v>
      </c>
      <c r="D636" s="14" t="s">
        <v>31</v>
      </c>
      <c r="E636" s="14" t="s">
        <v>25</v>
      </c>
      <c r="F636" s="449">
        <v>77.488429999999994</v>
      </c>
      <c r="G636" s="398">
        <v>55</v>
      </c>
      <c r="H636" s="458">
        <v>160</v>
      </c>
      <c r="I636" s="398">
        <v>973</v>
      </c>
      <c r="J636" s="398">
        <v>970</v>
      </c>
      <c r="K636" s="398">
        <v>224</v>
      </c>
      <c r="L636" s="392">
        <f t="shared" si="19"/>
        <v>84.288659793814432</v>
      </c>
    </row>
    <row r="637" spans="1:12" x14ac:dyDescent="0.25">
      <c r="A637" s="13">
        <v>30</v>
      </c>
      <c r="B637" s="80" t="str">
        <f t="shared" si="18"/>
        <v>2015Tábor</v>
      </c>
      <c r="C637" s="13">
        <v>2015</v>
      </c>
      <c r="D637" s="14" t="s">
        <v>32</v>
      </c>
      <c r="E637" s="14" t="s">
        <v>25</v>
      </c>
      <c r="F637" s="449">
        <v>79.440749999999994</v>
      </c>
      <c r="G637" s="398">
        <v>34</v>
      </c>
      <c r="H637" s="458">
        <v>214</v>
      </c>
      <c r="I637" s="398">
        <v>1525</v>
      </c>
      <c r="J637" s="398">
        <v>1555</v>
      </c>
      <c r="K637" s="398">
        <v>220</v>
      </c>
      <c r="L637" s="392">
        <f t="shared" si="19"/>
        <v>51.639871382636656</v>
      </c>
    </row>
    <row r="638" spans="1:12" x14ac:dyDescent="0.25">
      <c r="A638" s="13">
        <v>31</v>
      </c>
      <c r="B638" s="80" t="str">
        <f t="shared" si="18"/>
        <v>2015Domažlice</v>
      </c>
      <c r="C638" s="13">
        <v>2015</v>
      </c>
      <c r="D638" s="14" t="s">
        <v>33</v>
      </c>
      <c r="E638" s="14" t="s">
        <v>34</v>
      </c>
      <c r="F638" s="449">
        <v>87.844830000000002</v>
      </c>
      <c r="G638" s="398">
        <v>48</v>
      </c>
      <c r="H638" s="458">
        <v>240</v>
      </c>
      <c r="I638" s="398">
        <v>1001</v>
      </c>
      <c r="J638" s="398">
        <v>1084</v>
      </c>
      <c r="K638" s="398">
        <v>142</v>
      </c>
      <c r="L638" s="392">
        <f t="shared" si="19"/>
        <v>47.813653136531364</v>
      </c>
    </row>
    <row r="639" spans="1:12" x14ac:dyDescent="0.25">
      <c r="A639" s="13">
        <v>32</v>
      </c>
      <c r="B639" s="80" t="str">
        <f t="shared" si="18"/>
        <v>2015Cheb</v>
      </c>
      <c r="C639" s="13">
        <v>2015</v>
      </c>
      <c r="D639" s="14" t="s">
        <v>35</v>
      </c>
      <c r="E639" s="14" t="s">
        <v>34</v>
      </c>
      <c r="F639" s="449">
        <v>163.54669999999999</v>
      </c>
      <c r="G639" s="398">
        <v>119</v>
      </c>
      <c r="H639" s="458">
        <v>335</v>
      </c>
      <c r="I639" s="398">
        <v>1450</v>
      </c>
      <c r="J639" s="398">
        <v>1497</v>
      </c>
      <c r="K639" s="398">
        <v>516</v>
      </c>
      <c r="L639" s="392">
        <f t="shared" si="19"/>
        <v>125.81162324649299</v>
      </c>
    </row>
    <row r="640" spans="1:12" x14ac:dyDescent="0.25">
      <c r="A640" s="13">
        <v>33</v>
      </c>
      <c r="B640" s="80" t="str">
        <f t="shared" si="18"/>
        <v>2015Karlovy Vary</v>
      </c>
      <c r="C640" s="13">
        <v>2015</v>
      </c>
      <c r="D640" s="14" t="s">
        <v>36</v>
      </c>
      <c r="E640" s="14" t="s">
        <v>34</v>
      </c>
      <c r="F640" s="449">
        <v>116.04430000000001</v>
      </c>
      <c r="G640" s="398">
        <v>68</v>
      </c>
      <c r="H640" s="458">
        <v>280</v>
      </c>
      <c r="I640" s="398">
        <v>2537</v>
      </c>
      <c r="J640" s="398">
        <v>2428</v>
      </c>
      <c r="K640" s="398">
        <v>967</v>
      </c>
      <c r="L640" s="392">
        <f t="shared" si="19"/>
        <v>145.36861614497531</v>
      </c>
    </row>
    <row r="641" spans="1:12" x14ac:dyDescent="0.25">
      <c r="A641" s="13">
        <v>34</v>
      </c>
      <c r="B641" s="80" t="str">
        <f t="shared" si="18"/>
        <v>2015Klatovy</v>
      </c>
      <c r="C641" s="13">
        <v>2015</v>
      </c>
      <c r="D641" s="14" t="s">
        <v>37</v>
      </c>
      <c r="E641" s="14" t="s">
        <v>34</v>
      </c>
      <c r="F641" s="449">
        <v>162.6593</v>
      </c>
      <c r="G641" s="398">
        <v>87</v>
      </c>
      <c r="H641" s="458">
        <v>427</v>
      </c>
      <c r="I641" s="398">
        <v>1400</v>
      </c>
      <c r="J641" s="398">
        <v>1544</v>
      </c>
      <c r="K641" s="398">
        <v>517</v>
      </c>
      <c r="L641" s="392">
        <f t="shared" si="19"/>
        <v>122.21826424870467</v>
      </c>
    </row>
    <row r="642" spans="1:12" x14ac:dyDescent="0.25">
      <c r="A642" s="13">
        <v>35</v>
      </c>
      <c r="B642" s="80" t="str">
        <f t="shared" si="18"/>
        <v>2015Plzeň-jih</v>
      </c>
      <c r="C642" s="13">
        <v>2015</v>
      </c>
      <c r="D642" s="14" t="s">
        <v>38</v>
      </c>
      <c r="E642" s="14" t="s">
        <v>34</v>
      </c>
      <c r="F642" s="449">
        <v>101.9712</v>
      </c>
      <c r="G642" s="398">
        <v>57</v>
      </c>
      <c r="H642" s="458">
        <v>237</v>
      </c>
      <c r="I642" s="398">
        <v>1550</v>
      </c>
      <c r="J642" s="398">
        <v>1688</v>
      </c>
      <c r="K642" s="398">
        <v>440</v>
      </c>
      <c r="L642" s="392">
        <f t="shared" si="19"/>
        <v>95.142180094786738</v>
      </c>
    </row>
    <row r="643" spans="1:12" x14ac:dyDescent="0.25">
      <c r="A643" s="13">
        <v>36</v>
      </c>
      <c r="B643" s="80" t="str">
        <f t="shared" si="18"/>
        <v>2015Plzeň-Město</v>
      </c>
      <c r="C643" s="13">
        <v>2015</v>
      </c>
      <c r="D643" s="14" t="s">
        <v>136</v>
      </c>
      <c r="E643" s="14" t="s">
        <v>34</v>
      </c>
      <c r="F643" s="449">
        <v>108.1237</v>
      </c>
      <c r="G643" s="398">
        <v>59.5</v>
      </c>
      <c r="H643" s="458">
        <v>243</v>
      </c>
      <c r="I643" s="398">
        <v>2787</v>
      </c>
      <c r="J643" s="398">
        <v>2894</v>
      </c>
      <c r="K643" s="398">
        <v>700</v>
      </c>
      <c r="L643" s="392">
        <f t="shared" si="19"/>
        <v>88.28610919143054</v>
      </c>
    </row>
    <row r="644" spans="1:12" x14ac:dyDescent="0.25">
      <c r="A644" s="13">
        <v>37</v>
      </c>
      <c r="B644" s="80" t="str">
        <f t="shared" si="18"/>
        <v>2015Plzeň-sever</v>
      </c>
      <c r="C644" s="13">
        <v>2015</v>
      </c>
      <c r="D644" s="14" t="s">
        <v>39</v>
      </c>
      <c r="E644" s="14" t="s">
        <v>34</v>
      </c>
      <c r="F644" s="449">
        <v>167.19720000000001</v>
      </c>
      <c r="G644" s="398">
        <v>104</v>
      </c>
      <c r="H644" s="458">
        <v>367</v>
      </c>
      <c r="I644" s="398">
        <v>1032</v>
      </c>
      <c r="J644" s="398">
        <v>1272</v>
      </c>
      <c r="K644" s="398">
        <v>347</v>
      </c>
      <c r="L644" s="392">
        <f t="shared" si="19"/>
        <v>99.57154088050315</v>
      </c>
    </row>
    <row r="645" spans="1:12" x14ac:dyDescent="0.25">
      <c r="A645" s="13">
        <v>38</v>
      </c>
      <c r="B645" s="80" t="str">
        <f t="shared" si="18"/>
        <v>2015Rokycany</v>
      </c>
      <c r="C645" s="13">
        <v>2015</v>
      </c>
      <c r="D645" s="14" t="s">
        <v>40</v>
      </c>
      <c r="E645" s="14" t="s">
        <v>34</v>
      </c>
      <c r="F645" s="449">
        <v>106.2766</v>
      </c>
      <c r="G645" s="398">
        <v>59</v>
      </c>
      <c r="H645" s="458">
        <v>249</v>
      </c>
      <c r="I645" s="398">
        <v>901</v>
      </c>
      <c r="J645" s="398">
        <v>707</v>
      </c>
      <c r="K645" s="398">
        <v>346</v>
      </c>
      <c r="L645" s="392">
        <f t="shared" si="19"/>
        <v>178.62800565770863</v>
      </c>
    </row>
    <row r="646" spans="1:12" x14ac:dyDescent="0.25">
      <c r="A646" s="13">
        <v>39</v>
      </c>
      <c r="B646" s="80" t="str">
        <f t="shared" si="18"/>
        <v>2015Sokolov</v>
      </c>
      <c r="C646" s="13">
        <v>2015</v>
      </c>
      <c r="D646" s="14" t="s">
        <v>41</v>
      </c>
      <c r="E646" s="14" t="s">
        <v>34</v>
      </c>
      <c r="F646" s="449">
        <v>125.11150000000001</v>
      </c>
      <c r="G646" s="398">
        <v>77</v>
      </c>
      <c r="H646" s="458">
        <v>295</v>
      </c>
      <c r="I646" s="398">
        <v>1562</v>
      </c>
      <c r="J646" s="398">
        <v>1592</v>
      </c>
      <c r="K646" s="398">
        <v>454</v>
      </c>
      <c r="L646" s="392">
        <f t="shared" si="19"/>
        <v>104.08919597989949</v>
      </c>
    </row>
    <row r="647" spans="1:12" x14ac:dyDescent="0.25">
      <c r="A647" s="13">
        <v>40</v>
      </c>
      <c r="B647" s="80" t="str">
        <f t="shared" ref="B647:B710" si="20">CONCATENATE(C647,D647)</f>
        <v>2015Tachov</v>
      </c>
      <c r="C647" s="13">
        <v>2015</v>
      </c>
      <c r="D647" s="14" t="s">
        <v>42</v>
      </c>
      <c r="E647" s="14" t="s">
        <v>34</v>
      </c>
      <c r="F647" s="449">
        <v>147.99860000000001</v>
      </c>
      <c r="G647" s="398">
        <v>70</v>
      </c>
      <c r="H647" s="458">
        <v>404</v>
      </c>
      <c r="I647" s="398">
        <v>670</v>
      </c>
      <c r="J647" s="398">
        <v>748</v>
      </c>
      <c r="K647" s="398">
        <v>241</v>
      </c>
      <c r="L647" s="392">
        <f t="shared" ref="L647:L710" si="21">K647/J647*365</f>
        <v>117.60026737967915</v>
      </c>
    </row>
    <row r="648" spans="1:12" x14ac:dyDescent="0.25">
      <c r="A648" s="13">
        <v>41</v>
      </c>
      <c r="B648" s="80" t="str">
        <f t="shared" si="20"/>
        <v>2015Česká Lípa</v>
      </c>
      <c r="C648" s="13">
        <v>2015</v>
      </c>
      <c r="D648" s="14" t="s">
        <v>43</v>
      </c>
      <c r="E648" s="14" t="s">
        <v>44</v>
      </c>
      <c r="F648" s="449">
        <v>116.7359</v>
      </c>
      <c r="G648" s="398">
        <v>90</v>
      </c>
      <c r="H648" s="458">
        <v>253</v>
      </c>
      <c r="I648" s="398">
        <v>1851</v>
      </c>
      <c r="J648" s="398">
        <v>2030</v>
      </c>
      <c r="K648" s="398">
        <v>580</v>
      </c>
      <c r="L648" s="392">
        <f t="shared" si="21"/>
        <v>104.28571428571428</v>
      </c>
    </row>
    <row r="649" spans="1:12" x14ac:dyDescent="0.25">
      <c r="A649" s="13">
        <v>42</v>
      </c>
      <c r="B649" s="80" t="str">
        <f t="shared" si="20"/>
        <v>2015Děčín</v>
      </c>
      <c r="C649" s="13">
        <v>2015</v>
      </c>
      <c r="D649" s="14" t="s">
        <v>45</v>
      </c>
      <c r="E649" s="14" t="s">
        <v>44</v>
      </c>
      <c r="F649" s="449">
        <v>145.24780000000001</v>
      </c>
      <c r="G649" s="398">
        <v>77</v>
      </c>
      <c r="H649" s="458">
        <v>332.5</v>
      </c>
      <c r="I649" s="398">
        <v>2329</v>
      </c>
      <c r="J649" s="398">
        <v>1951</v>
      </c>
      <c r="K649" s="398">
        <v>1820</v>
      </c>
      <c r="L649" s="392">
        <f t="shared" si="21"/>
        <v>340.49205535622758</v>
      </c>
    </row>
    <row r="650" spans="1:12" x14ac:dyDescent="0.25">
      <c r="A650" s="13">
        <v>43</v>
      </c>
      <c r="B650" s="80" t="str">
        <f t="shared" si="20"/>
        <v>2015Chomutov</v>
      </c>
      <c r="C650" s="13">
        <v>2015</v>
      </c>
      <c r="D650" s="14" t="s">
        <v>46</v>
      </c>
      <c r="E650" s="14" t="s">
        <v>44</v>
      </c>
      <c r="F650" s="449">
        <v>270.45659999999998</v>
      </c>
      <c r="G650" s="398">
        <v>221</v>
      </c>
      <c r="H650" s="458">
        <v>581</v>
      </c>
      <c r="I650" s="398">
        <v>2138</v>
      </c>
      <c r="J650" s="398">
        <v>1411</v>
      </c>
      <c r="K650" s="398">
        <v>2393</v>
      </c>
      <c r="L650" s="392">
        <f t="shared" si="21"/>
        <v>619.0255138199858</v>
      </c>
    </row>
    <row r="651" spans="1:12" x14ac:dyDescent="0.25">
      <c r="A651" s="13">
        <v>44</v>
      </c>
      <c r="B651" s="80" t="str">
        <f t="shared" si="20"/>
        <v>2015Jablonec nad Nisou</v>
      </c>
      <c r="C651" s="13">
        <v>2015</v>
      </c>
      <c r="D651" s="14" t="s">
        <v>47</v>
      </c>
      <c r="E651" s="14" t="s">
        <v>44</v>
      </c>
      <c r="F651" s="449">
        <v>116.4264</v>
      </c>
      <c r="G651" s="398">
        <v>63</v>
      </c>
      <c r="H651" s="458">
        <v>320</v>
      </c>
      <c r="I651" s="398">
        <v>1258</v>
      </c>
      <c r="J651" s="398">
        <v>1287</v>
      </c>
      <c r="K651" s="398">
        <v>350</v>
      </c>
      <c r="L651" s="392">
        <f t="shared" si="21"/>
        <v>99.261849261849264</v>
      </c>
    </row>
    <row r="652" spans="1:12" x14ac:dyDescent="0.25">
      <c r="A652" s="13">
        <v>45</v>
      </c>
      <c r="B652" s="80" t="str">
        <f t="shared" si="20"/>
        <v>2015Liberec</v>
      </c>
      <c r="C652" s="13">
        <v>2015</v>
      </c>
      <c r="D652" s="14" t="s">
        <v>48</v>
      </c>
      <c r="E652" s="14" t="s">
        <v>44</v>
      </c>
      <c r="F652" s="449">
        <v>159.87479999999999</v>
      </c>
      <c r="G652" s="398">
        <v>105</v>
      </c>
      <c r="H652" s="458">
        <v>323</v>
      </c>
      <c r="I652" s="398">
        <v>2436</v>
      </c>
      <c r="J652" s="398">
        <v>2322</v>
      </c>
      <c r="K652" s="398">
        <v>1066</v>
      </c>
      <c r="L652" s="392">
        <f t="shared" si="21"/>
        <v>167.56675279931093</v>
      </c>
    </row>
    <row r="653" spans="1:12" x14ac:dyDescent="0.25">
      <c r="A653" s="13">
        <v>46</v>
      </c>
      <c r="B653" s="80" t="str">
        <f t="shared" si="20"/>
        <v>2015Litoměřice</v>
      </c>
      <c r="C653" s="13">
        <v>2015</v>
      </c>
      <c r="D653" s="14" t="s">
        <v>49</v>
      </c>
      <c r="E653" s="14" t="s">
        <v>44</v>
      </c>
      <c r="F653" s="449">
        <v>144.51669999999999</v>
      </c>
      <c r="G653" s="398">
        <v>94</v>
      </c>
      <c r="H653" s="458">
        <v>316</v>
      </c>
      <c r="I653" s="398">
        <v>2034</v>
      </c>
      <c r="J653" s="398">
        <v>2024</v>
      </c>
      <c r="K653" s="398">
        <v>906</v>
      </c>
      <c r="L653" s="392">
        <f t="shared" si="21"/>
        <v>163.38438735177866</v>
      </c>
    </row>
    <row r="654" spans="1:12" x14ac:dyDescent="0.25">
      <c r="A654" s="13">
        <v>47</v>
      </c>
      <c r="B654" s="80" t="str">
        <f t="shared" si="20"/>
        <v>2015Louny</v>
      </c>
      <c r="C654" s="13">
        <v>2015</v>
      </c>
      <c r="D654" s="14" t="s">
        <v>50</v>
      </c>
      <c r="E654" s="14" t="s">
        <v>44</v>
      </c>
      <c r="F654" s="449">
        <v>268.28250000000003</v>
      </c>
      <c r="G654" s="398">
        <v>261</v>
      </c>
      <c r="H654" s="458">
        <v>417</v>
      </c>
      <c r="I654" s="398">
        <v>1334</v>
      </c>
      <c r="J654" s="398">
        <v>1120</v>
      </c>
      <c r="K654" s="398">
        <v>1142</v>
      </c>
      <c r="L654" s="392">
        <f t="shared" si="21"/>
        <v>372.16964285714283</v>
      </c>
    </row>
    <row r="655" spans="1:12" x14ac:dyDescent="0.25">
      <c r="A655" s="13">
        <v>48</v>
      </c>
      <c r="B655" s="80" t="str">
        <f t="shared" si="20"/>
        <v>2015Most</v>
      </c>
      <c r="C655" s="13">
        <v>2015</v>
      </c>
      <c r="D655" s="14" t="s">
        <v>51</v>
      </c>
      <c r="E655" s="14" t="s">
        <v>44</v>
      </c>
      <c r="F655" s="449">
        <v>201.23869999999999</v>
      </c>
      <c r="G655" s="398">
        <v>150</v>
      </c>
      <c r="H655" s="458">
        <v>406</v>
      </c>
      <c r="I655" s="398">
        <v>2004</v>
      </c>
      <c r="J655" s="398">
        <v>1871</v>
      </c>
      <c r="K655" s="398">
        <v>1325</v>
      </c>
      <c r="L655" s="392">
        <f t="shared" si="21"/>
        <v>258.48476750400852</v>
      </c>
    </row>
    <row r="656" spans="1:12" x14ac:dyDescent="0.25">
      <c r="A656" s="13">
        <v>49</v>
      </c>
      <c r="B656" s="80" t="str">
        <f t="shared" si="20"/>
        <v>2015Teplice</v>
      </c>
      <c r="C656" s="13">
        <v>2015</v>
      </c>
      <c r="D656" s="14" t="s">
        <v>52</v>
      </c>
      <c r="E656" s="14" t="s">
        <v>44</v>
      </c>
      <c r="F656" s="449">
        <v>130.47669999999999</v>
      </c>
      <c r="G656" s="398">
        <v>83</v>
      </c>
      <c r="H656" s="458">
        <v>290</v>
      </c>
      <c r="I656" s="398">
        <v>2217</v>
      </c>
      <c r="J656" s="398">
        <v>2004</v>
      </c>
      <c r="K656" s="398">
        <v>986</v>
      </c>
      <c r="L656" s="392">
        <f t="shared" si="21"/>
        <v>179.58582834331338</v>
      </c>
    </row>
    <row r="657" spans="1:12" x14ac:dyDescent="0.25">
      <c r="A657" s="13">
        <v>50</v>
      </c>
      <c r="B657" s="80" t="str">
        <f t="shared" si="20"/>
        <v>2015Ústí nad Labem</v>
      </c>
      <c r="C657" s="13">
        <v>2015</v>
      </c>
      <c r="D657" s="14" t="s">
        <v>53</v>
      </c>
      <c r="E657" s="14" t="s">
        <v>44</v>
      </c>
      <c r="F657" s="449">
        <v>219.75360000000001</v>
      </c>
      <c r="G657" s="398">
        <v>156</v>
      </c>
      <c r="H657" s="458">
        <v>470</v>
      </c>
      <c r="I657" s="398">
        <v>2675</v>
      </c>
      <c r="J657" s="398">
        <v>2860</v>
      </c>
      <c r="K657" s="398">
        <v>1324</v>
      </c>
      <c r="L657" s="392">
        <f t="shared" si="21"/>
        <v>168.97202797202797</v>
      </c>
    </row>
    <row r="658" spans="1:12" x14ac:dyDescent="0.25">
      <c r="A658" s="13">
        <v>51</v>
      </c>
      <c r="B658" s="80" t="str">
        <f t="shared" si="20"/>
        <v>2015Havlíčkův Brod</v>
      </c>
      <c r="C658" s="13">
        <v>2015</v>
      </c>
      <c r="D658" s="14" t="s">
        <v>54</v>
      </c>
      <c r="E658" s="14" t="s">
        <v>55</v>
      </c>
      <c r="F658" s="449">
        <v>119.64619999999999</v>
      </c>
      <c r="G658" s="398">
        <v>72</v>
      </c>
      <c r="H658" s="458">
        <v>271</v>
      </c>
      <c r="I658" s="398">
        <v>1469</v>
      </c>
      <c r="J658" s="398">
        <v>1542</v>
      </c>
      <c r="K658" s="398">
        <v>358</v>
      </c>
      <c r="L658" s="392">
        <f t="shared" si="21"/>
        <v>84.740596627756162</v>
      </c>
    </row>
    <row r="659" spans="1:12" x14ac:dyDescent="0.25">
      <c r="A659" s="13">
        <v>52</v>
      </c>
      <c r="B659" s="80" t="str">
        <f t="shared" si="20"/>
        <v>2015Hradec Králové</v>
      </c>
      <c r="C659" s="13">
        <v>2015</v>
      </c>
      <c r="D659" s="14" t="s">
        <v>56</v>
      </c>
      <c r="E659" s="14" t="s">
        <v>55</v>
      </c>
      <c r="F659" s="449">
        <v>134.0299</v>
      </c>
      <c r="G659" s="398">
        <v>84</v>
      </c>
      <c r="H659" s="458">
        <v>298</v>
      </c>
      <c r="I659" s="398">
        <v>2229</v>
      </c>
      <c r="J659" s="398">
        <v>2241</v>
      </c>
      <c r="K659" s="398">
        <v>768</v>
      </c>
      <c r="L659" s="392">
        <f t="shared" si="21"/>
        <v>125.08701472556893</v>
      </c>
    </row>
    <row r="660" spans="1:12" x14ac:dyDescent="0.25">
      <c r="A660" s="13">
        <v>53</v>
      </c>
      <c r="B660" s="80" t="str">
        <f t="shared" si="20"/>
        <v>2015Chrudim</v>
      </c>
      <c r="C660" s="13">
        <v>2015</v>
      </c>
      <c r="D660" s="14" t="s">
        <v>57</v>
      </c>
      <c r="E660" s="14" t="s">
        <v>55</v>
      </c>
      <c r="F660" s="449">
        <v>120.1618</v>
      </c>
      <c r="G660" s="398">
        <v>72</v>
      </c>
      <c r="H660" s="458">
        <v>251</v>
      </c>
      <c r="I660" s="398">
        <v>1994</v>
      </c>
      <c r="J660" s="398">
        <v>1572</v>
      </c>
      <c r="K660" s="398">
        <v>892</v>
      </c>
      <c r="L660" s="392">
        <f t="shared" si="21"/>
        <v>207.11195928753182</v>
      </c>
    </row>
    <row r="661" spans="1:12" x14ac:dyDescent="0.25">
      <c r="A661" s="13">
        <v>54</v>
      </c>
      <c r="B661" s="80" t="str">
        <f t="shared" si="20"/>
        <v>2015Jičín</v>
      </c>
      <c r="C661" s="13">
        <v>2015</v>
      </c>
      <c r="D661" s="14" t="s">
        <v>58</v>
      </c>
      <c r="E661" s="14" t="s">
        <v>55</v>
      </c>
      <c r="F661" s="449">
        <v>184.97319999999999</v>
      </c>
      <c r="G661" s="398">
        <v>129</v>
      </c>
      <c r="H661" s="458">
        <v>391</v>
      </c>
      <c r="I661" s="398">
        <v>1141</v>
      </c>
      <c r="J661" s="398">
        <v>975</v>
      </c>
      <c r="K661" s="398">
        <v>511</v>
      </c>
      <c r="L661" s="392">
        <f t="shared" si="21"/>
        <v>191.29743589743589</v>
      </c>
    </row>
    <row r="662" spans="1:12" x14ac:dyDescent="0.25">
      <c r="A662" s="13">
        <v>55</v>
      </c>
      <c r="B662" s="80" t="str">
        <f t="shared" si="20"/>
        <v>2015Náchod</v>
      </c>
      <c r="C662" s="13">
        <v>2015</v>
      </c>
      <c r="D662" s="14" t="s">
        <v>59</v>
      </c>
      <c r="E662" s="14" t="s">
        <v>55</v>
      </c>
      <c r="F662" s="449">
        <v>116.0378</v>
      </c>
      <c r="G662" s="398">
        <v>76</v>
      </c>
      <c r="H662" s="458">
        <v>259.5</v>
      </c>
      <c r="I662" s="398">
        <v>1801</v>
      </c>
      <c r="J662" s="398">
        <v>1792</v>
      </c>
      <c r="K662" s="398">
        <v>525</v>
      </c>
      <c r="L662" s="392">
        <f t="shared" si="21"/>
        <v>106.93359375</v>
      </c>
    </row>
    <row r="663" spans="1:12" x14ac:dyDescent="0.25">
      <c r="A663" s="13">
        <v>56</v>
      </c>
      <c r="B663" s="80" t="str">
        <f t="shared" si="20"/>
        <v>2015Pardubice</v>
      </c>
      <c r="C663" s="13">
        <v>2015</v>
      </c>
      <c r="D663" s="14" t="s">
        <v>60</v>
      </c>
      <c r="E663" s="14" t="s">
        <v>55</v>
      </c>
      <c r="F663" s="449">
        <v>93.881709999999998</v>
      </c>
      <c r="G663" s="398">
        <v>65</v>
      </c>
      <c r="H663" s="458">
        <v>205</v>
      </c>
      <c r="I663" s="398">
        <v>2687</v>
      </c>
      <c r="J663" s="398">
        <v>2414</v>
      </c>
      <c r="K663" s="398">
        <v>821</v>
      </c>
      <c r="L663" s="392">
        <f t="shared" si="21"/>
        <v>124.13628831814415</v>
      </c>
    </row>
    <row r="664" spans="1:12" x14ac:dyDescent="0.25">
      <c r="A664" s="13">
        <v>57</v>
      </c>
      <c r="B664" s="80" t="str">
        <f t="shared" si="20"/>
        <v>2015Rychnov nad Kněžnou</v>
      </c>
      <c r="C664" s="13">
        <v>2015</v>
      </c>
      <c r="D664" s="14" t="s">
        <v>61</v>
      </c>
      <c r="E664" s="14" t="s">
        <v>55</v>
      </c>
      <c r="F664" s="449">
        <v>88.292270000000002</v>
      </c>
      <c r="G664" s="398">
        <v>67</v>
      </c>
      <c r="H664" s="458">
        <v>195</v>
      </c>
      <c r="I664" s="398">
        <v>1027</v>
      </c>
      <c r="J664" s="398">
        <v>987</v>
      </c>
      <c r="K664" s="398">
        <v>263</v>
      </c>
      <c r="L664" s="392">
        <f t="shared" si="21"/>
        <v>97.259371833839936</v>
      </c>
    </row>
    <row r="665" spans="1:12" x14ac:dyDescent="0.25">
      <c r="A665" s="13">
        <v>58</v>
      </c>
      <c r="B665" s="80" t="str">
        <f t="shared" si="20"/>
        <v>2015Semily</v>
      </c>
      <c r="C665" s="13">
        <v>2015</v>
      </c>
      <c r="D665" s="14" t="s">
        <v>62</v>
      </c>
      <c r="E665" s="14" t="s">
        <v>55</v>
      </c>
      <c r="F665" s="449">
        <v>115.1609</v>
      </c>
      <c r="G665" s="398">
        <v>79</v>
      </c>
      <c r="H665" s="458">
        <v>273</v>
      </c>
      <c r="I665" s="398">
        <v>749</v>
      </c>
      <c r="J665" s="398">
        <v>737</v>
      </c>
      <c r="K665" s="398">
        <v>280</v>
      </c>
      <c r="L665" s="392">
        <f t="shared" si="21"/>
        <v>138.67028493894165</v>
      </c>
    </row>
    <row r="666" spans="1:12" x14ac:dyDescent="0.25">
      <c r="A666" s="13">
        <v>59</v>
      </c>
      <c r="B666" s="80" t="str">
        <f t="shared" si="20"/>
        <v>2015Svitavy</v>
      </c>
      <c r="C666" s="13">
        <v>2015</v>
      </c>
      <c r="D666" s="14" t="s">
        <v>63</v>
      </c>
      <c r="E666" s="14" t="s">
        <v>55</v>
      </c>
      <c r="F666" s="449">
        <v>106.792</v>
      </c>
      <c r="G666" s="398">
        <v>71</v>
      </c>
      <c r="H666" s="458">
        <v>236</v>
      </c>
      <c r="I666" s="398">
        <v>1677</v>
      </c>
      <c r="J666" s="398">
        <v>1605</v>
      </c>
      <c r="K666" s="398">
        <v>577</v>
      </c>
      <c r="L666" s="392">
        <f t="shared" si="21"/>
        <v>131.21806853582555</v>
      </c>
    </row>
    <row r="667" spans="1:12" x14ac:dyDescent="0.25">
      <c r="A667" s="13">
        <v>60</v>
      </c>
      <c r="B667" s="80" t="str">
        <f t="shared" si="20"/>
        <v>2015Trutnov</v>
      </c>
      <c r="C667" s="13">
        <v>2015</v>
      </c>
      <c r="D667" s="14" t="s">
        <v>64</v>
      </c>
      <c r="E667" s="14" t="s">
        <v>55</v>
      </c>
      <c r="F667" s="449">
        <v>112.04519999999999</v>
      </c>
      <c r="G667" s="398">
        <v>65</v>
      </c>
      <c r="H667" s="458">
        <v>262</v>
      </c>
      <c r="I667" s="398">
        <v>1717</v>
      </c>
      <c r="J667" s="398">
        <v>1749</v>
      </c>
      <c r="K667" s="398">
        <v>489</v>
      </c>
      <c r="L667" s="392">
        <f t="shared" si="21"/>
        <v>102.04974271012007</v>
      </c>
    </row>
    <row r="668" spans="1:12" x14ac:dyDescent="0.25">
      <c r="A668" s="13">
        <v>61</v>
      </c>
      <c r="B668" s="80" t="str">
        <f t="shared" si="20"/>
        <v>2015Ústí nad Orlicí</v>
      </c>
      <c r="C668" s="13">
        <v>2015</v>
      </c>
      <c r="D668" s="14" t="s">
        <v>65</v>
      </c>
      <c r="E668" s="14" t="s">
        <v>55</v>
      </c>
      <c r="F668" s="449">
        <v>79.744820000000004</v>
      </c>
      <c r="G668" s="398">
        <v>46</v>
      </c>
      <c r="H668" s="458">
        <v>190</v>
      </c>
      <c r="I668" s="398">
        <v>2037</v>
      </c>
      <c r="J668" s="398">
        <v>1950</v>
      </c>
      <c r="K668" s="398">
        <v>497</v>
      </c>
      <c r="L668" s="392">
        <f t="shared" si="21"/>
        <v>93.028205128205144</v>
      </c>
    </row>
    <row r="669" spans="1:12" x14ac:dyDescent="0.25">
      <c r="A669" s="13">
        <v>62</v>
      </c>
      <c r="B669" s="80" t="str">
        <f t="shared" si="20"/>
        <v>2015Blansko</v>
      </c>
      <c r="C669" s="13">
        <v>2015</v>
      </c>
      <c r="D669" s="14" t="s">
        <v>66</v>
      </c>
      <c r="E669" s="14" t="s">
        <v>67</v>
      </c>
      <c r="F669" s="449">
        <v>132.2662</v>
      </c>
      <c r="G669" s="398">
        <v>101</v>
      </c>
      <c r="H669" s="458">
        <v>264</v>
      </c>
      <c r="I669" s="398">
        <v>1333</v>
      </c>
      <c r="J669" s="398">
        <v>1237</v>
      </c>
      <c r="K669" s="398">
        <v>526</v>
      </c>
      <c r="L669" s="392">
        <f t="shared" si="21"/>
        <v>155.20614389652386</v>
      </c>
    </row>
    <row r="670" spans="1:12" x14ac:dyDescent="0.25">
      <c r="A670" s="13">
        <v>63</v>
      </c>
      <c r="B670" s="80" t="str">
        <f t="shared" si="20"/>
        <v>2015Brno-město</v>
      </c>
      <c r="C670" s="13">
        <v>2015</v>
      </c>
      <c r="D670" s="14" t="s">
        <v>68</v>
      </c>
      <c r="E670" s="14" t="s">
        <v>67</v>
      </c>
      <c r="F670" s="449">
        <v>178.87139999999999</v>
      </c>
      <c r="G670" s="398">
        <v>126</v>
      </c>
      <c r="H670" s="458">
        <v>372</v>
      </c>
      <c r="I670" s="398">
        <v>4194</v>
      </c>
      <c r="J670" s="398">
        <v>4027</v>
      </c>
      <c r="K670" s="398">
        <v>2149</v>
      </c>
      <c r="L670" s="392">
        <f t="shared" si="21"/>
        <v>194.78147504345668</v>
      </c>
    </row>
    <row r="671" spans="1:12" x14ac:dyDescent="0.25">
      <c r="A671" s="13">
        <v>64</v>
      </c>
      <c r="B671" s="80" t="str">
        <f t="shared" si="20"/>
        <v>2015Brno-venkov</v>
      </c>
      <c r="C671" s="13">
        <v>2015</v>
      </c>
      <c r="D671" s="14" t="s">
        <v>69</v>
      </c>
      <c r="E671" s="14" t="s">
        <v>67</v>
      </c>
      <c r="F671" s="449">
        <v>159.23140000000001</v>
      </c>
      <c r="G671" s="398">
        <v>125</v>
      </c>
      <c r="H671" s="458">
        <v>344</v>
      </c>
      <c r="I671" s="398">
        <v>1795</v>
      </c>
      <c r="J671" s="398">
        <v>2068</v>
      </c>
      <c r="K671" s="398">
        <v>981</v>
      </c>
      <c r="L671" s="392">
        <f t="shared" si="21"/>
        <v>173.1455512572534</v>
      </c>
    </row>
    <row r="672" spans="1:12" x14ac:dyDescent="0.25">
      <c r="A672" s="13">
        <v>65</v>
      </c>
      <c r="B672" s="80" t="str">
        <f t="shared" si="20"/>
        <v>2015Břeclav</v>
      </c>
      <c r="C672" s="13">
        <v>2015</v>
      </c>
      <c r="D672" s="14" t="s">
        <v>70</v>
      </c>
      <c r="E672" s="14" t="s">
        <v>67</v>
      </c>
      <c r="F672" s="449">
        <v>160.50040000000001</v>
      </c>
      <c r="G672" s="398">
        <v>94</v>
      </c>
      <c r="H672" s="458">
        <v>394</v>
      </c>
      <c r="I672" s="398">
        <v>1530</v>
      </c>
      <c r="J672" s="398">
        <v>1460</v>
      </c>
      <c r="K672" s="398">
        <v>668</v>
      </c>
      <c r="L672" s="392">
        <f t="shared" si="21"/>
        <v>167</v>
      </c>
    </row>
    <row r="673" spans="1:12" x14ac:dyDescent="0.25">
      <c r="A673" s="13">
        <v>66</v>
      </c>
      <c r="B673" s="80" t="str">
        <f t="shared" si="20"/>
        <v>2015Hodonín</v>
      </c>
      <c r="C673" s="13">
        <v>2015</v>
      </c>
      <c r="D673" s="14" t="s">
        <v>71</v>
      </c>
      <c r="E673" s="14" t="s">
        <v>67</v>
      </c>
      <c r="F673" s="449">
        <v>213.52369999999999</v>
      </c>
      <c r="G673" s="398">
        <v>172</v>
      </c>
      <c r="H673" s="458">
        <v>398</v>
      </c>
      <c r="I673" s="398">
        <v>1778</v>
      </c>
      <c r="J673" s="398">
        <v>1630</v>
      </c>
      <c r="K673" s="398">
        <v>1319</v>
      </c>
      <c r="L673" s="392">
        <f t="shared" si="21"/>
        <v>295.35889570552149</v>
      </c>
    </row>
    <row r="674" spans="1:12" x14ac:dyDescent="0.25">
      <c r="A674" s="13">
        <v>67</v>
      </c>
      <c r="B674" s="80" t="str">
        <f t="shared" si="20"/>
        <v>2015Jihlava</v>
      </c>
      <c r="C674" s="13">
        <v>2015</v>
      </c>
      <c r="D674" s="14" t="s">
        <v>72</v>
      </c>
      <c r="E674" s="14" t="s">
        <v>67</v>
      </c>
      <c r="F674" s="449">
        <v>144.1491</v>
      </c>
      <c r="G674" s="398">
        <v>104</v>
      </c>
      <c r="H674" s="458">
        <v>280</v>
      </c>
      <c r="I674" s="398">
        <v>1428</v>
      </c>
      <c r="J674" s="398">
        <v>1322</v>
      </c>
      <c r="K674" s="398">
        <v>615</v>
      </c>
      <c r="L674" s="392">
        <f t="shared" si="21"/>
        <v>169.79954614220878</v>
      </c>
    </row>
    <row r="675" spans="1:12" x14ac:dyDescent="0.25">
      <c r="A675" s="13">
        <v>68</v>
      </c>
      <c r="B675" s="80" t="str">
        <f t="shared" si="20"/>
        <v>2015Kroměříž</v>
      </c>
      <c r="C675" s="13">
        <v>2015</v>
      </c>
      <c r="D675" s="14" t="s">
        <v>73</v>
      </c>
      <c r="E675" s="14" t="s">
        <v>67</v>
      </c>
      <c r="F675" s="449">
        <v>125.49290000000001</v>
      </c>
      <c r="G675" s="398">
        <v>86.5</v>
      </c>
      <c r="H675" s="458">
        <v>279</v>
      </c>
      <c r="I675" s="398">
        <v>2276</v>
      </c>
      <c r="J675" s="398">
        <v>1941</v>
      </c>
      <c r="K675" s="398">
        <v>972</v>
      </c>
      <c r="L675" s="392">
        <f t="shared" si="21"/>
        <v>182.78207109737249</v>
      </c>
    </row>
    <row r="676" spans="1:12" x14ac:dyDescent="0.25">
      <c r="A676" s="13">
        <v>69</v>
      </c>
      <c r="B676" s="80" t="str">
        <f t="shared" si="20"/>
        <v>2015Prostějov</v>
      </c>
      <c r="C676" s="13">
        <v>2015</v>
      </c>
      <c r="D676" s="14" t="s">
        <v>74</v>
      </c>
      <c r="E676" s="14" t="s">
        <v>67</v>
      </c>
      <c r="F676" s="449">
        <v>125.2627</v>
      </c>
      <c r="G676" s="398">
        <v>92.5</v>
      </c>
      <c r="H676" s="458">
        <v>251</v>
      </c>
      <c r="I676" s="398">
        <v>1820</v>
      </c>
      <c r="J676" s="398">
        <v>1870</v>
      </c>
      <c r="K676" s="398">
        <v>508</v>
      </c>
      <c r="L676" s="392">
        <f t="shared" si="21"/>
        <v>99.155080213903744</v>
      </c>
    </row>
    <row r="677" spans="1:12" x14ac:dyDescent="0.25">
      <c r="A677" s="13">
        <v>70</v>
      </c>
      <c r="B677" s="80" t="str">
        <f t="shared" si="20"/>
        <v>2015Třebíč</v>
      </c>
      <c r="C677" s="13">
        <v>2015</v>
      </c>
      <c r="D677" s="14" t="s">
        <v>75</v>
      </c>
      <c r="E677" s="14" t="s">
        <v>67</v>
      </c>
      <c r="F677" s="449">
        <v>105.1088</v>
      </c>
      <c r="G677" s="398">
        <v>66</v>
      </c>
      <c r="H677" s="458">
        <v>244</v>
      </c>
      <c r="I677" s="398">
        <v>1214</v>
      </c>
      <c r="J677" s="398">
        <v>1176</v>
      </c>
      <c r="K677" s="398">
        <v>336</v>
      </c>
      <c r="L677" s="392">
        <f t="shared" si="21"/>
        <v>104.28571428571428</v>
      </c>
    </row>
    <row r="678" spans="1:12" x14ac:dyDescent="0.25">
      <c r="A678" s="13">
        <v>71</v>
      </c>
      <c r="B678" s="80" t="str">
        <f t="shared" si="20"/>
        <v>2015Uherské Hradiště</v>
      </c>
      <c r="C678" s="13">
        <v>2015</v>
      </c>
      <c r="D678" s="14" t="s">
        <v>76</v>
      </c>
      <c r="E678" s="14" t="s">
        <v>67</v>
      </c>
      <c r="F678" s="449">
        <v>102.059</v>
      </c>
      <c r="G678" s="398">
        <v>65</v>
      </c>
      <c r="H678" s="458">
        <v>219</v>
      </c>
      <c r="I678" s="398">
        <v>2609</v>
      </c>
      <c r="J678" s="398">
        <v>1704</v>
      </c>
      <c r="K678" s="398">
        <v>1292</v>
      </c>
      <c r="L678" s="392">
        <f t="shared" si="21"/>
        <v>276.74882629107981</v>
      </c>
    </row>
    <row r="679" spans="1:12" x14ac:dyDescent="0.25">
      <c r="A679" s="13">
        <v>72</v>
      </c>
      <c r="B679" s="80" t="str">
        <f t="shared" si="20"/>
        <v>2015Vyškov</v>
      </c>
      <c r="C679" s="13">
        <v>2015</v>
      </c>
      <c r="D679" s="14" t="s">
        <v>77</v>
      </c>
      <c r="E679" s="14" t="s">
        <v>67</v>
      </c>
      <c r="F679" s="449">
        <v>309.173</v>
      </c>
      <c r="G679" s="398">
        <v>209</v>
      </c>
      <c r="H679" s="458">
        <v>620</v>
      </c>
      <c r="I679" s="398">
        <v>1053</v>
      </c>
      <c r="J679" s="398">
        <v>1021</v>
      </c>
      <c r="K679" s="398">
        <v>773</v>
      </c>
      <c r="L679" s="392">
        <f t="shared" si="21"/>
        <v>276.34182174338883</v>
      </c>
    </row>
    <row r="680" spans="1:12" x14ac:dyDescent="0.25">
      <c r="A680" s="13">
        <v>73</v>
      </c>
      <c r="B680" s="80" t="str">
        <f t="shared" si="20"/>
        <v>2015Zlín</v>
      </c>
      <c r="C680" s="13">
        <v>2015</v>
      </c>
      <c r="D680" s="14" t="s">
        <v>78</v>
      </c>
      <c r="E680" s="14" t="s">
        <v>67</v>
      </c>
      <c r="F680" s="449">
        <v>80.674809999999994</v>
      </c>
      <c r="G680" s="398">
        <v>41</v>
      </c>
      <c r="H680" s="458">
        <v>186</v>
      </c>
      <c r="I680" s="398">
        <v>2152</v>
      </c>
      <c r="J680" s="398">
        <v>2065</v>
      </c>
      <c r="K680" s="398">
        <v>544</v>
      </c>
      <c r="L680" s="392">
        <f t="shared" si="21"/>
        <v>96.154963680387411</v>
      </c>
    </row>
    <row r="681" spans="1:12" x14ac:dyDescent="0.25">
      <c r="A681" s="13">
        <v>74</v>
      </c>
      <c r="B681" s="80" t="str">
        <f t="shared" si="20"/>
        <v>2015Znojmo</v>
      </c>
      <c r="C681" s="13">
        <v>2015</v>
      </c>
      <c r="D681" s="14" t="s">
        <v>79</v>
      </c>
      <c r="E681" s="14" t="s">
        <v>67</v>
      </c>
      <c r="F681" s="449">
        <v>211.37559999999999</v>
      </c>
      <c r="G681" s="398">
        <v>166</v>
      </c>
      <c r="H681" s="458">
        <v>426</v>
      </c>
      <c r="I681" s="398">
        <v>2025</v>
      </c>
      <c r="J681" s="398">
        <v>1781</v>
      </c>
      <c r="K681" s="398">
        <v>1362</v>
      </c>
      <c r="L681" s="392">
        <f t="shared" si="21"/>
        <v>279.12970241437398</v>
      </c>
    </row>
    <row r="682" spans="1:12" x14ac:dyDescent="0.25">
      <c r="A682" s="13">
        <v>75</v>
      </c>
      <c r="B682" s="80" t="str">
        <f t="shared" si="20"/>
        <v>2015Žďár nad Sázavou</v>
      </c>
      <c r="C682" s="13">
        <v>2015</v>
      </c>
      <c r="D682" s="14" t="s">
        <v>80</v>
      </c>
      <c r="E682" s="14" t="s">
        <v>67</v>
      </c>
      <c r="F682" s="449">
        <v>228.79419999999999</v>
      </c>
      <c r="G682" s="398">
        <v>176</v>
      </c>
      <c r="H682" s="458">
        <v>418</v>
      </c>
      <c r="I682" s="398">
        <v>1836</v>
      </c>
      <c r="J682" s="398">
        <v>1660</v>
      </c>
      <c r="K682" s="398">
        <v>1077</v>
      </c>
      <c r="L682" s="392">
        <f t="shared" si="21"/>
        <v>236.81024096385542</v>
      </c>
    </row>
    <row r="683" spans="1:12" x14ac:dyDescent="0.25">
      <c r="A683" s="13">
        <v>76</v>
      </c>
      <c r="B683" s="80" t="str">
        <f t="shared" si="20"/>
        <v>2015Bruntál</v>
      </c>
      <c r="C683" s="13">
        <v>2015</v>
      </c>
      <c r="D683" s="14" t="s">
        <v>81</v>
      </c>
      <c r="E683" s="14" t="s">
        <v>82</v>
      </c>
      <c r="F683" s="449">
        <v>190.5504</v>
      </c>
      <c r="G683" s="398">
        <v>156</v>
      </c>
      <c r="H683" s="458">
        <v>367</v>
      </c>
      <c r="I683" s="398">
        <v>1805</v>
      </c>
      <c r="J683" s="398">
        <v>1822</v>
      </c>
      <c r="K683" s="398">
        <v>966</v>
      </c>
      <c r="L683" s="392">
        <f t="shared" si="21"/>
        <v>193.51811196487375</v>
      </c>
    </row>
    <row r="684" spans="1:12" x14ac:dyDescent="0.25">
      <c r="A684" s="13">
        <v>77</v>
      </c>
      <c r="B684" s="80" t="str">
        <f t="shared" si="20"/>
        <v>2015Frýdek-Místek</v>
      </c>
      <c r="C684" s="13">
        <v>2015</v>
      </c>
      <c r="D684" s="14" t="s">
        <v>83</v>
      </c>
      <c r="E684" s="14" t="s">
        <v>82</v>
      </c>
      <c r="F684" s="449">
        <v>187.6026</v>
      </c>
      <c r="G684" s="398">
        <v>155</v>
      </c>
      <c r="H684" s="458">
        <v>357</v>
      </c>
      <c r="I684" s="398">
        <v>3490</v>
      </c>
      <c r="J684" s="398">
        <v>3450</v>
      </c>
      <c r="K684" s="398">
        <v>1733</v>
      </c>
      <c r="L684" s="392">
        <f t="shared" si="21"/>
        <v>183.34637681159418</v>
      </c>
    </row>
    <row r="685" spans="1:12" x14ac:dyDescent="0.25">
      <c r="A685" s="13">
        <v>78</v>
      </c>
      <c r="B685" s="80" t="str">
        <f t="shared" si="20"/>
        <v>2015Jeseník</v>
      </c>
      <c r="C685" s="13">
        <v>2015</v>
      </c>
      <c r="D685" s="14" t="s">
        <v>84</v>
      </c>
      <c r="E685" s="14" t="s">
        <v>82</v>
      </c>
      <c r="F685" s="449">
        <v>164.37950000000001</v>
      </c>
      <c r="G685" s="398">
        <v>107</v>
      </c>
      <c r="H685" s="458">
        <v>378</v>
      </c>
      <c r="I685" s="398">
        <v>552</v>
      </c>
      <c r="J685" s="398">
        <v>472</v>
      </c>
      <c r="K685" s="398">
        <v>337</v>
      </c>
      <c r="L685" s="392">
        <f t="shared" si="21"/>
        <v>260.60381355932202</v>
      </c>
    </row>
    <row r="686" spans="1:12" x14ac:dyDescent="0.25">
      <c r="A686" s="13">
        <v>79</v>
      </c>
      <c r="B686" s="80" t="str">
        <f t="shared" si="20"/>
        <v>2015Karviná</v>
      </c>
      <c r="C686" s="13">
        <v>2015</v>
      </c>
      <c r="D686" s="14" t="s">
        <v>85</v>
      </c>
      <c r="E686" s="14" t="s">
        <v>82</v>
      </c>
      <c r="F686" s="449">
        <v>127.4358</v>
      </c>
      <c r="G686" s="398">
        <v>97</v>
      </c>
      <c r="H686" s="458">
        <v>262</v>
      </c>
      <c r="I686" s="398">
        <v>5094</v>
      </c>
      <c r="J686" s="398">
        <v>4676</v>
      </c>
      <c r="K686" s="398">
        <v>2212</v>
      </c>
      <c r="L686" s="392">
        <f t="shared" si="21"/>
        <v>172.66467065868264</v>
      </c>
    </row>
    <row r="687" spans="1:12" x14ac:dyDescent="0.25">
      <c r="A687" s="13">
        <v>80</v>
      </c>
      <c r="B687" s="80" t="str">
        <f t="shared" si="20"/>
        <v>2015Nový Jičín</v>
      </c>
      <c r="C687" s="13">
        <v>2015</v>
      </c>
      <c r="D687" s="14" t="s">
        <v>86</v>
      </c>
      <c r="E687" s="14" t="s">
        <v>82</v>
      </c>
      <c r="F687" s="449">
        <v>144.779</v>
      </c>
      <c r="G687" s="398">
        <v>97</v>
      </c>
      <c r="H687" s="458">
        <v>325</v>
      </c>
      <c r="I687" s="398">
        <v>2356</v>
      </c>
      <c r="J687" s="398">
        <v>2303</v>
      </c>
      <c r="K687" s="398">
        <v>1113</v>
      </c>
      <c r="L687" s="392">
        <f t="shared" si="21"/>
        <v>176.39817629179331</v>
      </c>
    </row>
    <row r="688" spans="1:12" x14ac:dyDescent="0.25">
      <c r="A688" s="13">
        <v>81</v>
      </c>
      <c r="B688" s="80" t="str">
        <f t="shared" si="20"/>
        <v>2015Olomouc</v>
      </c>
      <c r="C688" s="13">
        <v>2015</v>
      </c>
      <c r="D688" s="14" t="s">
        <v>87</v>
      </c>
      <c r="E688" s="14" t="s">
        <v>82</v>
      </c>
      <c r="F688" s="449">
        <v>121.5342</v>
      </c>
      <c r="G688" s="398">
        <v>96</v>
      </c>
      <c r="H688" s="458">
        <v>231</v>
      </c>
      <c r="I688" s="398">
        <v>2598</v>
      </c>
      <c r="J688" s="398">
        <v>2489</v>
      </c>
      <c r="K688" s="398">
        <v>980</v>
      </c>
      <c r="L688" s="392">
        <f t="shared" si="21"/>
        <v>143.7123342707915</v>
      </c>
    </row>
    <row r="689" spans="1:12" x14ac:dyDescent="0.25">
      <c r="A689" s="13">
        <v>82</v>
      </c>
      <c r="B689" s="80" t="str">
        <f t="shared" si="20"/>
        <v>2015Opava</v>
      </c>
      <c r="C689" s="13">
        <v>2015</v>
      </c>
      <c r="D689" s="14" t="s">
        <v>88</v>
      </c>
      <c r="E689" s="14" t="s">
        <v>82</v>
      </c>
      <c r="F689" s="449">
        <v>128.7543</v>
      </c>
      <c r="G689" s="398">
        <v>98</v>
      </c>
      <c r="H689" s="458">
        <v>285</v>
      </c>
      <c r="I689" s="398">
        <v>2763</v>
      </c>
      <c r="J689" s="398">
        <v>2670</v>
      </c>
      <c r="K689" s="398">
        <v>986</v>
      </c>
      <c r="L689" s="392">
        <f t="shared" si="21"/>
        <v>134.79026217228463</v>
      </c>
    </row>
    <row r="690" spans="1:12" x14ac:dyDescent="0.25">
      <c r="A690" s="13">
        <v>83</v>
      </c>
      <c r="B690" s="80" t="str">
        <f t="shared" si="20"/>
        <v>2015Ostrava</v>
      </c>
      <c r="C690" s="13">
        <v>2015</v>
      </c>
      <c r="D690" s="14" t="s">
        <v>89</v>
      </c>
      <c r="E690" s="14" t="s">
        <v>82</v>
      </c>
      <c r="F690" s="449">
        <v>118.27800000000001</v>
      </c>
      <c r="G690" s="398">
        <v>84</v>
      </c>
      <c r="H690" s="458">
        <v>251</v>
      </c>
      <c r="I690" s="398">
        <v>6533</v>
      </c>
      <c r="J690" s="398">
        <v>6134</v>
      </c>
      <c r="K690" s="398">
        <v>2311</v>
      </c>
      <c r="L690" s="392">
        <f t="shared" si="21"/>
        <v>137.51467231822627</v>
      </c>
    </row>
    <row r="691" spans="1:12" x14ac:dyDescent="0.25">
      <c r="A691" s="13">
        <v>84</v>
      </c>
      <c r="B691" s="80" t="str">
        <f t="shared" si="20"/>
        <v>2015Přerov</v>
      </c>
      <c r="C691" s="13">
        <v>2015</v>
      </c>
      <c r="D691" s="14" t="s">
        <v>90</v>
      </c>
      <c r="E691" s="14" t="s">
        <v>82</v>
      </c>
      <c r="F691" s="449">
        <v>123.245</v>
      </c>
      <c r="G691" s="398">
        <v>83</v>
      </c>
      <c r="H691" s="458">
        <v>260</v>
      </c>
      <c r="I691" s="398">
        <v>1715</v>
      </c>
      <c r="J691" s="398">
        <v>1709</v>
      </c>
      <c r="K691" s="398">
        <v>518</v>
      </c>
      <c r="L691" s="392">
        <f t="shared" si="21"/>
        <v>110.63194850789937</v>
      </c>
    </row>
    <row r="692" spans="1:12" x14ac:dyDescent="0.25">
      <c r="A692" s="13">
        <v>85</v>
      </c>
      <c r="B692" s="80" t="str">
        <f t="shared" si="20"/>
        <v>2015Šumperk</v>
      </c>
      <c r="C692" s="13">
        <v>2015</v>
      </c>
      <c r="D692" s="14" t="s">
        <v>91</v>
      </c>
      <c r="E692" s="14" t="s">
        <v>82</v>
      </c>
      <c r="F692" s="449">
        <v>126.41549999999999</v>
      </c>
      <c r="G692" s="398">
        <v>87.5</v>
      </c>
      <c r="H692" s="458">
        <v>266</v>
      </c>
      <c r="I692" s="398">
        <v>1647</v>
      </c>
      <c r="J692" s="398">
        <v>1620</v>
      </c>
      <c r="K692" s="398">
        <v>568</v>
      </c>
      <c r="L692" s="392">
        <f t="shared" si="21"/>
        <v>127.97530864197532</v>
      </c>
    </row>
    <row r="693" spans="1:12" x14ac:dyDescent="0.25">
      <c r="A693" s="13">
        <v>86</v>
      </c>
      <c r="B693" s="80" t="str">
        <f t="shared" si="20"/>
        <v>2015Vsetín</v>
      </c>
      <c r="C693" s="13">
        <v>2015</v>
      </c>
      <c r="D693" s="14" t="s">
        <v>92</v>
      </c>
      <c r="E693" s="14" t="s">
        <v>82</v>
      </c>
      <c r="F693" s="449">
        <v>121.7567</v>
      </c>
      <c r="G693" s="398">
        <v>64</v>
      </c>
      <c r="H693" s="458">
        <v>294</v>
      </c>
      <c r="I693" s="398">
        <v>1733</v>
      </c>
      <c r="J693" s="398">
        <v>1796</v>
      </c>
      <c r="K693" s="398">
        <v>751</v>
      </c>
      <c r="L693" s="392">
        <f t="shared" si="21"/>
        <v>152.62527839643653</v>
      </c>
    </row>
    <row r="694" spans="1:12" x14ac:dyDescent="0.25">
      <c r="A694" s="13">
        <v>1</v>
      </c>
      <c r="B694" s="80" t="str">
        <f t="shared" si="20"/>
        <v>2016Praha 1</v>
      </c>
      <c r="C694" s="13">
        <v>2016</v>
      </c>
      <c r="D694" s="14" t="s">
        <v>2</v>
      </c>
      <c r="E694" s="14" t="s">
        <v>3</v>
      </c>
      <c r="F694" s="449">
        <v>260.0958</v>
      </c>
      <c r="G694" s="398">
        <v>194</v>
      </c>
      <c r="H694" s="458">
        <v>491</v>
      </c>
      <c r="I694" s="398">
        <v>214</v>
      </c>
      <c r="J694" s="398">
        <v>185</v>
      </c>
      <c r="K694" s="398">
        <v>160</v>
      </c>
      <c r="L694" s="392">
        <f t="shared" si="21"/>
        <v>315.67567567567568</v>
      </c>
    </row>
    <row r="695" spans="1:12" x14ac:dyDescent="0.25">
      <c r="A695" s="13">
        <v>2</v>
      </c>
      <c r="B695" s="80" t="str">
        <f t="shared" si="20"/>
        <v>2016Praha 2</v>
      </c>
      <c r="C695" s="13">
        <v>2016</v>
      </c>
      <c r="D695" s="14" t="s">
        <v>4</v>
      </c>
      <c r="E695" s="14" t="s">
        <v>3</v>
      </c>
      <c r="F695" s="449">
        <v>233.4905</v>
      </c>
      <c r="G695" s="398">
        <v>152</v>
      </c>
      <c r="H695" s="458">
        <v>535</v>
      </c>
      <c r="I695" s="398">
        <v>401</v>
      </c>
      <c r="J695" s="398">
        <v>464</v>
      </c>
      <c r="K695" s="398">
        <v>173</v>
      </c>
      <c r="L695" s="392">
        <f t="shared" si="21"/>
        <v>136.08836206896552</v>
      </c>
    </row>
    <row r="696" spans="1:12" x14ac:dyDescent="0.25">
      <c r="A696" s="13">
        <v>3</v>
      </c>
      <c r="B696" s="80" t="str">
        <f t="shared" si="20"/>
        <v>2016Praha 3</v>
      </c>
      <c r="C696" s="13">
        <v>2016</v>
      </c>
      <c r="D696" s="14" t="s">
        <v>5</v>
      </c>
      <c r="E696" s="14" t="s">
        <v>3</v>
      </c>
      <c r="F696" s="449">
        <v>161.36259999999999</v>
      </c>
      <c r="G696" s="398">
        <v>93</v>
      </c>
      <c r="H696" s="458">
        <v>381</v>
      </c>
      <c r="I696" s="398">
        <v>1129</v>
      </c>
      <c r="J696" s="398">
        <v>1269</v>
      </c>
      <c r="K696" s="398">
        <v>267</v>
      </c>
      <c r="L696" s="392">
        <f t="shared" si="21"/>
        <v>76.796690307328603</v>
      </c>
    </row>
    <row r="697" spans="1:12" x14ac:dyDescent="0.25">
      <c r="A697" s="13">
        <v>4</v>
      </c>
      <c r="B697" s="80" t="str">
        <f t="shared" si="20"/>
        <v>2016Praha 4</v>
      </c>
      <c r="C697" s="13">
        <v>2016</v>
      </c>
      <c r="D697" s="14" t="s">
        <v>6</v>
      </c>
      <c r="E697" s="14" t="s">
        <v>3</v>
      </c>
      <c r="F697" s="449">
        <v>165.46870000000001</v>
      </c>
      <c r="G697" s="398">
        <v>96</v>
      </c>
      <c r="H697" s="458">
        <v>362</v>
      </c>
      <c r="I697" s="398">
        <v>3317</v>
      </c>
      <c r="J697" s="398">
        <v>3505</v>
      </c>
      <c r="K697" s="398">
        <v>1049</v>
      </c>
      <c r="L697" s="392">
        <f t="shared" si="21"/>
        <v>109.23965763195434</v>
      </c>
    </row>
    <row r="698" spans="1:12" x14ac:dyDescent="0.25">
      <c r="A698" s="13">
        <v>5</v>
      </c>
      <c r="B698" s="80" t="str">
        <f t="shared" si="20"/>
        <v>2016Praha 5</v>
      </c>
      <c r="C698" s="13">
        <v>2016</v>
      </c>
      <c r="D698" s="14" t="s">
        <v>7</v>
      </c>
      <c r="E698" s="14" t="s">
        <v>3</v>
      </c>
      <c r="F698" s="449">
        <v>124.3021</v>
      </c>
      <c r="G698" s="398">
        <v>71</v>
      </c>
      <c r="H698" s="458">
        <v>329</v>
      </c>
      <c r="I698" s="398">
        <v>1884</v>
      </c>
      <c r="J698" s="398">
        <v>1974</v>
      </c>
      <c r="K698" s="398">
        <v>551</v>
      </c>
      <c r="L698" s="392">
        <f t="shared" si="21"/>
        <v>101.88196555217831</v>
      </c>
    </row>
    <row r="699" spans="1:12" x14ac:dyDescent="0.25">
      <c r="A699" s="13">
        <v>6</v>
      </c>
      <c r="B699" s="80" t="str">
        <f t="shared" si="20"/>
        <v>2016Praha 6</v>
      </c>
      <c r="C699" s="13">
        <v>2016</v>
      </c>
      <c r="D699" s="14" t="s">
        <v>8</v>
      </c>
      <c r="E699" s="14" t="s">
        <v>3</v>
      </c>
      <c r="F699" s="449">
        <v>187.7192</v>
      </c>
      <c r="G699" s="398">
        <v>109</v>
      </c>
      <c r="H699" s="458">
        <v>492</v>
      </c>
      <c r="I699" s="398">
        <v>1330</v>
      </c>
      <c r="J699" s="398">
        <v>1424</v>
      </c>
      <c r="K699" s="398">
        <v>547</v>
      </c>
      <c r="L699" s="392">
        <f t="shared" si="21"/>
        <v>140.2071629213483</v>
      </c>
    </row>
    <row r="700" spans="1:12" x14ac:dyDescent="0.25">
      <c r="A700" s="13">
        <v>7</v>
      </c>
      <c r="B700" s="80" t="str">
        <f t="shared" si="20"/>
        <v>2016Praha 7</v>
      </c>
      <c r="C700" s="13">
        <v>2016</v>
      </c>
      <c r="D700" s="14" t="s">
        <v>9</v>
      </c>
      <c r="E700" s="14" t="s">
        <v>3</v>
      </c>
      <c r="F700" s="449">
        <v>200.55930000000001</v>
      </c>
      <c r="G700" s="398">
        <v>113</v>
      </c>
      <c r="H700" s="458">
        <v>524</v>
      </c>
      <c r="I700" s="398">
        <v>414</v>
      </c>
      <c r="J700" s="398">
        <v>446</v>
      </c>
      <c r="K700" s="398">
        <v>220</v>
      </c>
      <c r="L700" s="392">
        <f t="shared" si="21"/>
        <v>180.04484304932734</v>
      </c>
    </row>
    <row r="701" spans="1:12" x14ac:dyDescent="0.25">
      <c r="A701" s="13">
        <v>8</v>
      </c>
      <c r="B701" s="80" t="str">
        <f t="shared" si="20"/>
        <v>2016Praha 8</v>
      </c>
      <c r="C701" s="13">
        <v>2016</v>
      </c>
      <c r="D701" s="14" t="s">
        <v>10</v>
      </c>
      <c r="E701" s="14" t="s">
        <v>3</v>
      </c>
      <c r="F701" s="449">
        <v>153.60659999999999</v>
      </c>
      <c r="G701" s="398">
        <v>84</v>
      </c>
      <c r="H701" s="458">
        <v>400</v>
      </c>
      <c r="I701" s="398">
        <v>1547</v>
      </c>
      <c r="J701" s="398">
        <v>1582</v>
      </c>
      <c r="K701" s="398">
        <v>511</v>
      </c>
      <c r="L701" s="392">
        <f t="shared" si="21"/>
        <v>117.89823008849558</v>
      </c>
    </row>
    <row r="702" spans="1:12" x14ac:dyDescent="0.25">
      <c r="A702" s="13">
        <v>9</v>
      </c>
      <c r="B702" s="80" t="str">
        <f t="shared" si="20"/>
        <v>2016Praha 9</v>
      </c>
      <c r="C702" s="13">
        <v>2016</v>
      </c>
      <c r="D702" s="14" t="s">
        <v>11</v>
      </c>
      <c r="E702" s="14" t="s">
        <v>3</v>
      </c>
      <c r="F702" s="449">
        <v>143.73990000000001</v>
      </c>
      <c r="G702" s="398">
        <v>98</v>
      </c>
      <c r="H702" s="458">
        <v>308</v>
      </c>
      <c r="I702" s="398">
        <v>2179</v>
      </c>
      <c r="J702" s="398">
        <v>2363</v>
      </c>
      <c r="K702" s="398">
        <v>597</v>
      </c>
      <c r="L702" s="392">
        <f t="shared" si="21"/>
        <v>92.215404147270405</v>
      </c>
    </row>
    <row r="703" spans="1:12" x14ac:dyDescent="0.25">
      <c r="A703" s="13">
        <v>10</v>
      </c>
      <c r="B703" s="80" t="str">
        <f t="shared" si="20"/>
        <v>2016Praha 10</v>
      </c>
      <c r="C703" s="13">
        <v>2016</v>
      </c>
      <c r="D703" s="14" t="s">
        <v>12</v>
      </c>
      <c r="E703" s="14" t="s">
        <v>3</v>
      </c>
      <c r="F703" s="449">
        <v>181.8022</v>
      </c>
      <c r="G703" s="398">
        <v>130</v>
      </c>
      <c r="H703" s="458">
        <v>416</v>
      </c>
      <c r="I703" s="398">
        <v>2054</v>
      </c>
      <c r="J703" s="398">
        <v>2367</v>
      </c>
      <c r="K703" s="398">
        <v>560</v>
      </c>
      <c r="L703" s="392">
        <f t="shared" si="21"/>
        <v>86.354034643008035</v>
      </c>
    </row>
    <row r="704" spans="1:12" x14ac:dyDescent="0.25">
      <c r="A704" s="13">
        <v>11</v>
      </c>
      <c r="B704" s="80" t="str">
        <f t="shared" si="20"/>
        <v>2016Beroun</v>
      </c>
      <c r="C704" s="13">
        <v>2016</v>
      </c>
      <c r="D704" s="14" t="s">
        <v>13</v>
      </c>
      <c r="E704" s="14" t="s">
        <v>14</v>
      </c>
      <c r="F704" s="449">
        <v>95.094229999999996</v>
      </c>
      <c r="G704" s="398">
        <v>62</v>
      </c>
      <c r="H704" s="458">
        <v>202.5</v>
      </c>
      <c r="I704" s="398">
        <v>1646</v>
      </c>
      <c r="J704" s="398">
        <v>1926</v>
      </c>
      <c r="K704" s="398">
        <v>256</v>
      </c>
      <c r="L704" s="392">
        <f t="shared" si="21"/>
        <v>48.51505711318795</v>
      </c>
    </row>
    <row r="705" spans="1:12" x14ac:dyDescent="0.25">
      <c r="A705" s="13">
        <v>12</v>
      </c>
      <c r="B705" s="80" t="str">
        <f t="shared" si="20"/>
        <v>2016Benešov</v>
      </c>
      <c r="C705" s="13">
        <v>2016</v>
      </c>
      <c r="D705" s="14" t="s">
        <v>15</v>
      </c>
      <c r="E705" s="14" t="s">
        <v>14</v>
      </c>
      <c r="F705" s="449">
        <v>137.72229999999999</v>
      </c>
      <c r="G705" s="398">
        <v>64</v>
      </c>
      <c r="H705" s="458">
        <v>341</v>
      </c>
      <c r="I705" s="398">
        <v>1314</v>
      </c>
      <c r="J705" s="398">
        <v>1375</v>
      </c>
      <c r="K705" s="398">
        <v>261</v>
      </c>
      <c r="L705" s="392">
        <f t="shared" si="21"/>
        <v>69.283636363636361</v>
      </c>
    </row>
    <row r="706" spans="1:12" x14ac:dyDescent="0.25">
      <c r="A706" s="13">
        <v>13</v>
      </c>
      <c r="B706" s="80" t="str">
        <f t="shared" si="20"/>
        <v>2016Kladno</v>
      </c>
      <c r="C706" s="13">
        <v>2016</v>
      </c>
      <c r="D706" s="14" t="s">
        <v>16</v>
      </c>
      <c r="E706" s="14" t="s">
        <v>14</v>
      </c>
      <c r="F706" s="449">
        <v>118.5468</v>
      </c>
      <c r="G706" s="398">
        <v>77</v>
      </c>
      <c r="H706" s="458">
        <v>275</v>
      </c>
      <c r="I706" s="398">
        <v>2945</v>
      </c>
      <c r="J706" s="398">
        <v>2955</v>
      </c>
      <c r="K706" s="398">
        <v>823</v>
      </c>
      <c r="L706" s="392">
        <f t="shared" si="21"/>
        <v>101.6565143824027</v>
      </c>
    </row>
    <row r="707" spans="1:12" x14ac:dyDescent="0.25">
      <c r="A707" s="13">
        <v>14</v>
      </c>
      <c r="B707" s="80" t="str">
        <f t="shared" si="20"/>
        <v>2016Kolín</v>
      </c>
      <c r="C707" s="13">
        <v>2016</v>
      </c>
      <c r="D707" s="14" t="s">
        <v>17</v>
      </c>
      <c r="E707" s="14" t="s">
        <v>14</v>
      </c>
      <c r="F707" s="449">
        <v>112.2478</v>
      </c>
      <c r="G707" s="398">
        <v>66</v>
      </c>
      <c r="H707" s="458">
        <v>262</v>
      </c>
      <c r="I707" s="398">
        <v>1875</v>
      </c>
      <c r="J707" s="398">
        <v>1848</v>
      </c>
      <c r="K707" s="398">
        <v>489</v>
      </c>
      <c r="L707" s="392">
        <f t="shared" si="21"/>
        <v>96.58279220779221</v>
      </c>
    </row>
    <row r="708" spans="1:12" x14ac:dyDescent="0.25">
      <c r="A708" s="13">
        <v>15</v>
      </c>
      <c r="B708" s="80" t="str">
        <f t="shared" si="20"/>
        <v>2016Kutná Hora</v>
      </c>
      <c r="C708" s="13">
        <v>2016</v>
      </c>
      <c r="D708" s="14" t="s">
        <v>18</v>
      </c>
      <c r="E708" s="14" t="s">
        <v>14</v>
      </c>
      <c r="F708" s="449">
        <v>65.733509999999995</v>
      </c>
      <c r="G708" s="398">
        <v>35</v>
      </c>
      <c r="H708" s="458">
        <v>155</v>
      </c>
      <c r="I708" s="398">
        <v>1211</v>
      </c>
      <c r="J708" s="398">
        <v>1252</v>
      </c>
      <c r="K708" s="398">
        <v>118</v>
      </c>
      <c r="L708" s="392">
        <f t="shared" si="21"/>
        <v>34.400958466453673</v>
      </c>
    </row>
    <row r="709" spans="1:12" x14ac:dyDescent="0.25">
      <c r="A709" s="13">
        <v>16</v>
      </c>
      <c r="B709" s="80" t="str">
        <f t="shared" si="20"/>
        <v>2016Mělník</v>
      </c>
      <c r="C709" s="13">
        <v>2016</v>
      </c>
      <c r="D709" s="14" t="s">
        <v>19</v>
      </c>
      <c r="E709" s="14" t="s">
        <v>14</v>
      </c>
      <c r="F709" s="449">
        <v>108.19289999999999</v>
      </c>
      <c r="G709" s="398">
        <v>73</v>
      </c>
      <c r="H709" s="458">
        <v>236</v>
      </c>
      <c r="I709" s="398">
        <v>1763</v>
      </c>
      <c r="J709" s="398">
        <v>1817</v>
      </c>
      <c r="K709" s="398">
        <v>367</v>
      </c>
      <c r="L709" s="392">
        <f t="shared" si="21"/>
        <v>73.723170060539346</v>
      </c>
    </row>
    <row r="710" spans="1:12" x14ac:dyDescent="0.25">
      <c r="A710" s="13">
        <v>17</v>
      </c>
      <c r="B710" s="80" t="str">
        <f t="shared" si="20"/>
        <v>2016Mladá Boleslav</v>
      </c>
      <c r="C710" s="13">
        <v>2016</v>
      </c>
      <c r="D710" s="14" t="s">
        <v>20</v>
      </c>
      <c r="E710" s="14" t="s">
        <v>14</v>
      </c>
      <c r="F710" s="449">
        <v>80.276340000000005</v>
      </c>
      <c r="G710" s="398">
        <v>46</v>
      </c>
      <c r="H710" s="458">
        <v>196</v>
      </c>
      <c r="I710" s="398">
        <v>1777</v>
      </c>
      <c r="J710" s="398">
        <v>1892</v>
      </c>
      <c r="K710" s="398">
        <v>279</v>
      </c>
      <c r="L710" s="392">
        <f t="shared" si="21"/>
        <v>53.823995771670191</v>
      </c>
    </row>
    <row r="711" spans="1:12" x14ac:dyDescent="0.25">
      <c r="A711" s="13">
        <v>18</v>
      </c>
      <c r="B711" s="80" t="str">
        <f t="shared" ref="B711:B774" si="22">CONCATENATE(C711,D711)</f>
        <v>2016Nymburk</v>
      </c>
      <c r="C711" s="13">
        <v>2016</v>
      </c>
      <c r="D711" s="14" t="s">
        <v>21</v>
      </c>
      <c r="E711" s="14" t="s">
        <v>14</v>
      </c>
      <c r="F711" s="449">
        <v>100.9453</v>
      </c>
      <c r="G711" s="398">
        <v>38</v>
      </c>
      <c r="H711" s="458">
        <v>271</v>
      </c>
      <c r="I711" s="398">
        <v>1563</v>
      </c>
      <c r="J711" s="398">
        <v>1781</v>
      </c>
      <c r="K711" s="398">
        <v>216</v>
      </c>
      <c r="L711" s="392">
        <f t="shared" ref="L711:L774" si="23">K711/J711*365</f>
        <v>44.26726558113419</v>
      </c>
    </row>
    <row r="712" spans="1:12" x14ac:dyDescent="0.25">
      <c r="A712" s="13">
        <v>19</v>
      </c>
      <c r="B712" s="80" t="str">
        <f t="shared" si="22"/>
        <v>2016Praha-Východ</v>
      </c>
      <c r="C712" s="13">
        <v>2016</v>
      </c>
      <c r="D712" s="14" t="s">
        <v>134</v>
      </c>
      <c r="E712" s="14" t="s">
        <v>14</v>
      </c>
      <c r="F712" s="449">
        <v>116.2891</v>
      </c>
      <c r="G712" s="398">
        <v>57</v>
      </c>
      <c r="H712" s="458">
        <v>278</v>
      </c>
      <c r="I712" s="398">
        <v>2411</v>
      </c>
      <c r="J712" s="398">
        <v>2529</v>
      </c>
      <c r="K712" s="398">
        <v>445</v>
      </c>
      <c r="L712" s="392">
        <f t="shared" si="23"/>
        <v>64.224990114669822</v>
      </c>
    </row>
    <row r="713" spans="1:12" x14ac:dyDescent="0.25">
      <c r="A713" s="13">
        <v>20</v>
      </c>
      <c r="B713" s="80" t="str">
        <f t="shared" si="22"/>
        <v>2016Praha-Západ</v>
      </c>
      <c r="C713" s="13">
        <v>2016</v>
      </c>
      <c r="D713" s="14" t="s">
        <v>135</v>
      </c>
      <c r="E713" s="14" t="s">
        <v>14</v>
      </c>
      <c r="F713" s="449">
        <v>82.948869999999999</v>
      </c>
      <c r="G713" s="398">
        <v>37</v>
      </c>
      <c r="H713" s="458">
        <v>221</v>
      </c>
      <c r="I713" s="398">
        <v>2167</v>
      </c>
      <c r="J713" s="398">
        <v>2255</v>
      </c>
      <c r="K713" s="398">
        <v>385</v>
      </c>
      <c r="L713" s="392">
        <f t="shared" si="23"/>
        <v>62.31707317073171</v>
      </c>
    </row>
    <row r="714" spans="1:12" x14ac:dyDescent="0.25">
      <c r="A714" s="13">
        <v>21</v>
      </c>
      <c r="B714" s="80" t="str">
        <f t="shared" si="22"/>
        <v>2016Příbram</v>
      </c>
      <c r="C714" s="13">
        <v>2016</v>
      </c>
      <c r="D714" s="14" t="s">
        <v>22</v>
      </c>
      <c r="E714" s="14" t="s">
        <v>14</v>
      </c>
      <c r="F714" s="449">
        <v>77.796620000000004</v>
      </c>
      <c r="G714" s="398">
        <v>42</v>
      </c>
      <c r="H714" s="458">
        <v>180</v>
      </c>
      <c r="I714" s="398">
        <v>1603</v>
      </c>
      <c r="J714" s="398">
        <v>1770</v>
      </c>
      <c r="K714" s="398">
        <v>235</v>
      </c>
      <c r="L714" s="392">
        <f t="shared" si="23"/>
        <v>48.460451977401128</v>
      </c>
    </row>
    <row r="715" spans="1:12" x14ac:dyDescent="0.25">
      <c r="A715" s="13">
        <v>22</v>
      </c>
      <c r="B715" s="80" t="str">
        <f t="shared" si="22"/>
        <v>2016Rakovník</v>
      </c>
      <c r="C715" s="13">
        <v>2016</v>
      </c>
      <c r="D715" s="14" t="s">
        <v>23</v>
      </c>
      <c r="E715" s="14" t="s">
        <v>14</v>
      </c>
      <c r="F715" s="449">
        <v>84.540279999999996</v>
      </c>
      <c r="G715" s="398">
        <v>49</v>
      </c>
      <c r="H715" s="458">
        <v>196</v>
      </c>
      <c r="I715" s="398">
        <v>1024</v>
      </c>
      <c r="J715" s="398">
        <v>1031</v>
      </c>
      <c r="K715" s="398">
        <v>206</v>
      </c>
      <c r="L715" s="392">
        <f t="shared" si="23"/>
        <v>72.929194956353058</v>
      </c>
    </row>
    <row r="716" spans="1:12" x14ac:dyDescent="0.25">
      <c r="A716" s="13">
        <v>23</v>
      </c>
      <c r="B716" s="80" t="str">
        <f t="shared" si="22"/>
        <v>2016České Budějovice</v>
      </c>
      <c r="C716" s="13">
        <v>2016</v>
      </c>
      <c r="D716" s="14" t="s">
        <v>24</v>
      </c>
      <c r="E716" s="14" t="s">
        <v>25</v>
      </c>
      <c r="F716" s="449">
        <v>78.384309999999999</v>
      </c>
      <c r="G716" s="398">
        <v>41</v>
      </c>
      <c r="H716" s="458">
        <v>199</v>
      </c>
      <c r="I716" s="398">
        <v>2600</v>
      </c>
      <c r="J716" s="398">
        <v>2715</v>
      </c>
      <c r="K716" s="398">
        <v>379</v>
      </c>
      <c r="L716" s="392">
        <f t="shared" si="23"/>
        <v>50.952117863720069</v>
      </c>
    </row>
    <row r="717" spans="1:12" x14ac:dyDescent="0.25">
      <c r="A717" s="13">
        <v>24</v>
      </c>
      <c r="B717" s="80" t="str">
        <f t="shared" si="22"/>
        <v>2016Český Krumlov</v>
      </c>
      <c r="C717" s="13">
        <v>2016</v>
      </c>
      <c r="D717" s="14" t="s">
        <v>26</v>
      </c>
      <c r="E717" s="14" t="s">
        <v>25</v>
      </c>
      <c r="F717" s="449">
        <v>80.99503</v>
      </c>
      <c r="G717" s="398">
        <v>49</v>
      </c>
      <c r="H717" s="458">
        <v>194</v>
      </c>
      <c r="I717" s="398">
        <v>833</v>
      </c>
      <c r="J717" s="398">
        <v>848</v>
      </c>
      <c r="K717" s="398">
        <v>172</v>
      </c>
      <c r="L717" s="392">
        <f t="shared" si="23"/>
        <v>74.033018867924525</v>
      </c>
    </row>
    <row r="718" spans="1:12" x14ac:dyDescent="0.25">
      <c r="A718" s="13">
        <v>25</v>
      </c>
      <c r="B718" s="80" t="str">
        <f t="shared" si="22"/>
        <v>2016Jindřichův Hradec</v>
      </c>
      <c r="C718" s="13">
        <v>2016</v>
      </c>
      <c r="D718" s="14" t="s">
        <v>27</v>
      </c>
      <c r="E718" s="14" t="s">
        <v>25</v>
      </c>
      <c r="F718" s="449">
        <v>65.631039999999999</v>
      </c>
      <c r="G718" s="398">
        <v>36</v>
      </c>
      <c r="H718" s="458">
        <v>134</v>
      </c>
      <c r="I718" s="398">
        <v>1259</v>
      </c>
      <c r="J718" s="398">
        <v>1308</v>
      </c>
      <c r="K718" s="398">
        <v>171</v>
      </c>
      <c r="L718" s="392">
        <f t="shared" si="23"/>
        <v>47.717889908256879</v>
      </c>
    </row>
    <row r="719" spans="1:12" x14ac:dyDescent="0.25">
      <c r="A719" s="13">
        <v>26</v>
      </c>
      <c r="B719" s="80" t="str">
        <f t="shared" si="22"/>
        <v>2016Pelhřimov</v>
      </c>
      <c r="C719" s="13">
        <v>2016</v>
      </c>
      <c r="D719" s="14" t="s">
        <v>28</v>
      </c>
      <c r="E719" s="14" t="s">
        <v>25</v>
      </c>
      <c r="F719" s="449">
        <v>101.3524</v>
      </c>
      <c r="G719" s="398">
        <v>43</v>
      </c>
      <c r="H719" s="458">
        <v>268</v>
      </c>
      <c r="I719" s="398">
        <v>1072</v>
      </c>
      <c r="J719" s="398">
        <v>1203</v>
      </c>
      <c r="K719" s="398">
        <v>132</v>
      </c>
      <c r="L719" s="392">
        <f t="shared" si="23"/>
        <v>40.049875311720697</v>
      </c>
    </row>
    <row r="720" spans="1:12" x14ac:dyDescent="0.25">
      <c r="A720" s="13">
        <v>27</v>
      </c>
      <c r="B720" s="80" t="str">
        <f t="shared" si="22"/>
        <v>2016Písek</v>
      </c>
      <c r="C720" s="13">
        <v>2016</v>
      </c>
      <c r="D720" s="14" t="s">
        <v>29</v>
      </c>
      <c r="E720" s="14" t="s">
        <v>25</v>
      </c>
      <c r="F720" s="449">
        <v>126.3359</v>
      </c>
      <c r="G720" s="398">
        <v>71</v>
      </c>
      <c r="H720" s="458">
        <v>271</v>
      </c>
      <c r="I720" s="398">
        <v>976</v>
      </c>
      <c r="J720" s="398">
        <v>1118</v>
      </c>
      <c r="K720" s="398">
        <v>184</v>
      </c>
      <c r="L720" s="392">
        <f t="shared" si="23"/>
        <v>60.071556350626118</v>
      </c>
    </row>
    <row r="721" spans="1:12" x14ac:dyDescent="0.25">
      <c r="A721" s="13">
        <v>28</v>
      </c>
      <c r="B721" s="80" t="str">
        <f t="shared" si="22"/>
        <v>2016Prachatice</v>
      </c>
      <c r="C721" s="13">
        <v>2016</v>
      </c>
      <c r="D721" s="14" t="s">
        <v>30</v>
      </c>
      <c r="E721" s="14" t="s">
        <v>25</v>
      </c>
      <c r="F721" s="449">
        <v>120.8533</v>
      </c>
      <c r="G721" s="398">
        <v>68.5</v>
      </c>
      <c r="H721" s="458">
        <v>294</v>
      </c>
      <c r="I721" s="398">
        <v>819</v>
      </c>
      <c r="J721" s="398">
        <v>927</v>
      </c>
      <c r="K721" s="398">
        <v>127</v>
      </c>
      <c r="L721" s="392">
        <f t="shared" si="23"/>
        <v>50.005393743257819</v>
      </c>
    </row>
    <row r="722" spans="1:12" x14ac:dyDescent="0.25">
      <c r="A722" s="13">
        <v>29</v>
      </c>
      <c r="B722" s="80" t="str">
        <f t="shared" si="22"/>
        <v>2016Strakonice</v>
      </c>
      <c r="C722" s="13">
        <v>2016</v>
      </c>
      <c r="D722" s="14" t="s">
        <v>31</v>
      </c>
      <c r="E722" s="14" t="s">
        <v>25</v>
      </c>
      <c r="F722" s="449">
        <v>95.621350000000007</v>
      </c>
      <c r="G722" s="398">
        <v>53</v>
      </c>
      <c r="H722" s="458">
        <v>230</v>
      </c>
      <c r="I722" s="398">
        <v>1055</v>
      </c>
      <c r="J722" s="398">
        <v>1129</v>
      </c>
      <c r="K722" s="398">
        <v>150</v>
      </c>
      <c r="L722" s="392">
        <f t="shared" si="23"/>
        <v>48.494242692648356</v>
      </c>
    </row>
    <row r="723" spans="1:12" x14ac:dyDescent="0.25">
      <c r="A723" s="13">
        <v>30</v>
      </c>
      <c r="B723" s="80" t="str">
        <f t="shared" si="22"/>
        <v>2016Tábor</v>
      </c>
      <c r="C723" s="13">
        <v>2016</v>
      </c>
      <c r="D723" s="14" t="s">
        <v>32</v>
      </c>
      <c r="E723" s="14" t="s">
        <v>25</v>
      </c>
      <c r="F723" s="449">
        <v>72.693079999999995</v>
      </c>
      <c r="G723" s="398">
        <v>42</v>
      </c>
      <c r="H723" s="458">
        <v>168</v>
      </c>
      <c r="I723" s="398">
        <v>1215</v>
      </c>
      <c r="J723" s="398">
        <v>1250</v>
      </c>
      <c r="K723" s="398">
        <v>185</v>
      </c>
      <c r="L723" s="392">
        <f t="shared" si="23"/>
        <v>54.019999999999996</v>
      </c>
    </row>
    <row r="724" spans="1:12" x14ac:dyDescent="0.25">
      <c r="A724" s="13">
        <v>31</v>
      </c>
      <c r="B724" s="80" t="str">
        <f t="shared" si="22"/>
        <v>2016Domažlice</v>
      </c>
      <c r="C724" s="13">
        <v>2016</v>
      </c>
      <c r="D724" s="14" t="s">
        <v>33</v>
      </c>
      <c r="E724" s="14" t="s">
        <v>34</v>
      </c>
      <c r="F724" s="449">
        <v>114.1699</v>
      </c>
      <c r="G724" s="398">
        <v>51</v>
      </c>
      <c r="H724" s="458">
        <v>194</v>
      </c>
      <c r="I724" s="398">
        <v>982</v>
      </c>
      <c r="J724" s="398">
        <v>999</v>
      </c>
      <c r="K724" s="398">
        <v>125</v>
      </c>
      <c r="L724" s="392">
        <f t="shared" si="23"/>
        <v>45.670670670670674</v>
      </c>
    </row>
    <row r="725" spans="1:12" x14ac:dyDescent="0.25">
      <c r="A725" s="13">
        <v>32</v>
      </c>
      <c r="B725" s="80" t="str">
        <f t="shared" si="22"/>
        <v>2016Cheb</v>
      </c>
      <c r="C725" s="13">
        <v>2016</v>
      </c>
      <c r="D725" s="14" t="s">
        <v>35</v>
      </c>
      <c r="E725" s="14" t="s">
        <v>34</v>
      </c>
      <c r="F725" s="449">
        <v>177.80619999999999</v>
      </c>
      <c r="G725" s="398">
        <v>136</v>
      </c>
      <c r="H725" s="458">
        <v>365</v>
      </c>
      <c r="I725" s="398">
        <v>1471</v>
      </c>
      <c r="J725" s="398">
        <v>1434</v>
      </c>
      <c r="K725" s="398">
        <v>555</v>
      </c>
      <c r="L725" s="392">
        <f t="shared" si="23"/>
        <v>141.26569037656904</v>
      </c>
    </row>
    <row r="726" spans="1:12" x14ac:dyDescent="0.25">
      <c r="A726" s="13">
        <v>33</v>
      </c>
      <c r="B726" s="80" t="str">
        <f t="shared" si="22"/>
        <v>2016Karlovy Vary</v>
      </c>
      <c r="C726" s="13">
        <v>2016</v>
      </c>
      <c r="D726" s="14" t="s">
        <v>36</v>
      </c>
      <c r="E726" s="14" t="s">
        <v>34</v>
      </c>
      <c r="F726" s="449">
        <v>149.21520000000001</v>
      </c>
      <c r="G726" s="398">
        <v>88</v>
      </c>
      <c r="H726" s="458">
        <v>391</v>
      </c>
      <c r="I726" s="398">
        <v>1958</v>
      </c>
      <c r="J726" s="398">
        <v>2550</v>
      </c>
      <c r="K726" s="398">
        <v>376</v>
      </c>
      <c r="L726" s="392">
        <f t="shared" si="23"/>
        <v>53.819607843137256</v>
      </c>
    </row>
    <row r="727" spans="1:12" x14ac:dyDescent="0.25">
      <c r="A727" s="13">
        <v>34</v>
      </c>
      <c r="B727" s="80" t="str">
        <f t="shared" si="22"/>
        <v>2016Klatovy</v>
      </c>
      <c r="C727" s="13">
        <v>2016</v>
      </c>
      <c r="D727" s="14" t="s">
        <v>37</v>
      </c>
      <c r="E727" s="14" t="s">
        <v>34</v>
      </c>
      <c r="F727" s="449">
        <v>189.14240000000001</v>
      </c>
      <c r="G727" s="398">
        <v>94</v>
      </c>
      <c r="H727" s="458">
        <v>489</v>
      </c>
      <c r="I727" s="398">
        <v>1216</v>
      </c>
      <c r="J727" s="398">
        <v>1436</v>
      </c>
      <c r="K727" s="398">
        <v>297</v>
      </c>
      <c r="L727" s="392">
        <f t="shared" si="23"/>
        <v>75.490947075208922</v>
      </c>
    </row>
    <row r="728" spans="1:12" x14ac:dyDescent="0.25">
      <c r="A728" s="13">
        <v>35</v>
      </c>
      <c r="B728" s="80" t="str">
        <f t="shared" si="22"/>
        <v>2016Plzeň-jih</v>
      </c>
      <c r="C728" s="13">
        <v>2016</v>
      </c>
      <c r="D728" s="14" t="s">
        <v>38</v>
      </c>
      <c r="E728" s="14" t="s">
        <v>34</v>
      </c>
      <c r="F728" s="449">
        <v>121.68729999999999</v>
      </c>
      <c r="G728" s="398">
        <v>76.5</v>
      </c>
      <c r="H728" s="458">
        <v>258</v>
      </c>
      <c r="I728" s="398">
        <v>1449</v>
      </c>
      <c r="J728" s="398">
        <v>1540</v>
      </c>
      <c r="K728" s="398">
        <v>349</v>
      </c>
      <c r="L728" s="392">
        <f t="shared" si="23"/>
        <v>82.717532467532465</v>
      </c>
    </row>
    <row r="729" spans="1:12" x14ac:dyDescent="0.25">
      <c r="A729" s="13">
        <v>36</v>
      </c>
      <c r="B729" s="80" t="str">
        <f t="shared" si="22"/>
        <v>2016Plzeň-Město</v>
      </c>
      <c r="C729" s="13">
        <v>2016</v>
      </c>
      <c r="D729" s="14" t="s">
        <v>136</v>
      </c>
      <c r="E729" s="14" t="s">
        <v>34</v>
      </c>
      <c r="F729" s="449">
        <v>120.3694</v>
      </c>
      <c r="G729" s="398">
        <v>60</v>
      </c>
      <c r="H729" s="458">
        <v>260</v>
      </c>
      <c r="I729" s="398">
        <v>2478</v>
      </c>
      <c r="J729" s="398">
        <v>2556</v>
      </c>
      <c r="K729" s="398">
        <v>622</v>
      </c>
      <c r="L729" s="392">
        <f t="shared" si="23"/>
        <v>88.822378716744907</v>
      </c>
    </row>
    <row r="730" spans="1:12" x14ac:dyDescent="0.25">
      <c r="A730" s="13">
        <v>37</v>
      </c>
      <c r="B730" s="80" t="str">
        <f t="shared" si="22"/>
        <v>2016Plzeň-sever</v>
      </c>
      <c r="C730" s="13">
        <v>2016</v>
      </c>
      <c r="D730" s="14" t="s">
        <v>39</v>
      </c>
      <c r="E730" s="14" t="s">
        <v>34</v>
      </c>
      <c r="F730" s="449">
        <v>154.14099999999999</v>
      </c>
      <c r="G730" s="398">
        <v>69</v>
      </c>
      <c r="H730" s="458">
        <v>426</v>
      </c>
      <c r="I730" s="398">
        <v>958</v>
      </c>
      <c r="J730" s="398">
        <v>1123</v>
      </c>
      <c r="K730" s="398">
        <v>182</v>
      </c>
      <c r="L730" s="392">
        <f t="shared" si="23"/>
        <v>59.154051647373109</v>
      </c>
    </row>
    <row r="731" spans="1:12" x14ac:dyDescent="0.25">
      <c r="A731" s="13">
        <v>38</v>
      </c>
      <c r="B731" s="80" t="str">
        <f t="shared" si="22"/>
        <v>2016Rokycany</v>
      </c>
      <c r="C731" s="13">
        <v>2016</v>
      </c>
      <c r="D731" s="14" t="s">
        <v>40</v>
      </c>
      <c r="E731" s="14" t="s">
        <v>34</v>
      </c>
      <c r="F731" s="449">
        <v>140.04320000000001</v>
      </c>
      <c r="G731" s="398">
        <v>120</v>
      </c>
      <c r="H731" s="458">
        <v>268</v>
      </c>
      <c r="I731" s="398">
        <v>611</v>
      </c>
      <c r="J731" s="398">
        <v>843</v>
      </c>
      <c r="K731" s="398">
        <v>114</v>
      </c>
      <c r="L731" s="392">
        <f t="shared" si="23"/>
        <v>49.359430604982208</v>
      </c>
    </row>
    <row r="732" spans="1:12" x14ac:dyDescent="0.25">
      <c r="A732" s="13">
        <v>39</v>
      </c>
      <c r="B732" s="80" t="str">
        <f t="shared" si="22"/>
        <v>2016Sokolov</v>
      </c>
      <c r="C732" s="13">
        <v>2016</v>
      </c>
      <c r="D732" s="14" t="s">
        <v>41</v>
      </c>
      <c r="E732" s="14" t="s">
        <v>34</v>
      </c>
      <c r="F732" s="449">
        <v>126.1524</v>
      </c>
      <c r="G732" s="398">
        <v>81</v>
      </c>
      <c r="H732" s="458">
        <v>280</v>
      </c>
      <c r="I732" s="398">
        <v>1620</v>
      </c>
      <c r="J732" s="398">
        <v>1701</v>
      </c>
      <c r="K732" s="398">
        <v>374</v>
      </c>
      <c r="L732" s="392">
        <f t="shared" si="23"/>
        <v>80.252792475014701</v>
      </c>
    </row>
    <row r="733" spans="1:12" x14ac:dyDescent="0.25">
      <c r="A733" s="13">
        <v>40</v>
      </c>
      <c r="B733" s="80" t="str">
        <f t="shared" si="22"/>
        <v>2016Tachov</v>
      </c>
      <c r="C733" s="13">
        <v>2016</v>
      </c>
      <c r="D733" s="14" t="s">
        <v>42</v>
      </c>
      <c r="E733" s="14" t="s">
        <v>34</v>
      </c>
      <c r="F733" s="449">
        <v>148.79830000000001</v>
      </c>
      <c r="G733" s="398">
        <v>71</v>
      </c>
      <c r="H733" s="458">
        <v>438</v>
      </c>
      <c r="I733" s="398">
        <v>780</v>
      </c>
      <c r="J733" s="398">
        <v>805</v>
      </c>
      <c r="K733" s="398">
        <v>216</v>
      </c>
      <c r="L733" s="392">
        <f t="shared" si="23"/>
        <v>97.937888198757747</v>
      </c>
    </row>
    <row r="734" spans="1:12" x14ac:dyDescent="0.25">
      <c r="A734" s="13">
        <v>41</v>
      </c>
      <c r="B734" s="80" t="str">
        <f t="shared" si="22"/>
        <v>2016Česká Lípa</v>
      </c>
      <c r="C734" s="13">
        <v>2016</v>
      </c>
      <c r="D734" s="14" t="s">
        <v>43</v>
      </c>
      <c r="E734" s="14" t="s">
        <v>44</v>
      </c>
      <c r="F734" s="449">
        <v>138.0909</v>
      </c>
      <c r="G734" s="398">
        <v>75</v>
      </c>
      <c r="H734" s="458">
        <v>397</v>
      </c>
      <c r="I734" s="398">
        <v>1955</v>
      </c>
      <c r="J734" s="398">
        <v>2143</v>
      </c>
      <c r="K734" s="398">
        <v>392</v>
      </c>
      <c r="L734" s="392">
        <f t="shared" si="23"/>
        <v>66.76621558562762</v>
      </c>
    </row>
    <row r="735" spans="1:12" x14ac:dyDescent="0.25">
      <c r="A735" s="13">
        <v>42</v>
      </c>
      <c r="B735" s="80" t="str">
        <f t="shared" si="22"/>
        <v>2016Děčín</v>
      </c>
      <c r="C735" s="13">
        <v>2016</v>
      </c>
      <c r="D735" s="14" t="s">
        <v>45</v>
      </c>
      <c r="E735" s="14" t="s">
        <v>44</v>
      </c>
      <c r="F735" s="449">
        <v>217.0317</v>
      </c>
      <c r="G735" s="398">
        <v>104.5</v>
      </c>
      <c r="H735" s="458">
        <v>602</v>
      </c>
      <c r="I735" s="398">
        <v>2580</v>
      </c>
      <c r="J735" s="398">
        <v>2396</v>
      </c>
      <c r="K735" s="398">
        <v>2004</v>
      </c>
      <c r="L735" s="392">
        <f t="shared" si="23"/>
        <v>305.28380634390652</v>
      </c>
    </row>
    <row r="736" spans="1:12" x14ac:dyDescent="0.25">
      <c r="A736" s="13">
        <v>43</v>
      </c>
      <c r="B736" s="80" t="str">
        <f t="shared" si="22"/>
        <v>2016Chomutov</v>
      </c>
      <c r="C736" s="13">
        <v>2016</v>
      </c>
      <c r="D736" s="14" t="s">
        <v>46</v>
      </c>
      <c r="E736" s="14" t="s">
        <v>44</v>
      </c>
      <c r="F736" s="449">
        <v>435.74090000000001</v>
      </c>
      <c r="G736" s="398">
        <v>435</v>
      </c>
      <c r="H736" s="458">
        <v>777</v>
      </c>
      <c r="I736" s="398">
        <v>1673</v>
      </c>
      <c r="J736" s="398">
        <v>1950</v>
      </c>
      <c r="K736" s="398">
        <v>2116</v>
      </c>
      <c r="L736" s="392">
        <f t="shared" si="23"/>
        <v>396.07179487179491</v>
      </c>
    </row>
    <row r="737" spans="1:12" x14ac:dyDescent="0.25">
      <c r="A737" s="13">
        <v>44</v>
      </c>
      <c r="B737" s="80" t="str">
        <f t="shared" si="22"/>
        <v>2016Jablonec nad Nisou</v>
      </c>
      <c r="C737" s="13">
        <v>2016</v>
      </c>
      <c r="D737" s="14" t="s">
        <v>47</v>
      </c>
      <c r="E737" s="14" t="s">
        <v>44</v>
      </c>
      <c r="F737" s="449">
        <v>110.93640000000001</v>
      </c>
      <c r="G737" s="398">
        <v>52</v>
      </c>
      <c r="H737" s="458">
        <v>310</v>
      </c>
      <c r="I737" s="398">
        <v>1080</v>
      </c>
      <c r="J737" s="398">
        <v>1157</v>
      </c>
      <c r="K737" s="398">
        <v>273</v>
      </c>
      <c r="L737" s="392">
        <f t="shared" si="23"/>
        <v>86.123595505617971</v>
      </c>
    </row>
    <row r="738" spans="1:12" x14ac:dyDescent="0.25">
      <c r="A738" s="13">
        <v>45</v>
      </c>
      <c r="B738" s="80" t="str">
        <f t="shared" si="22"/>
        <v>2016Liberec</v>
      </c>
      <c r="C738" s="13">
        <v>2016</v>
      </c>
      <c r="D738" s="14" t="s">
        <v>48</v>
      </c>
      <c r="E738" s="14" t="s">
        <v>44</v>
      </c>
      <c r="F738" s="449">
        <v>185.22470000000001</v>
      </c>
      <c r="G738" s="398">
        <v>94</v>
      </c>
      <c r="H738" s="458">
        <v>435</v>
      </c>
      <c r="I738" s="398">
        <v>2153</v>
      </c>
      <c r="J738" s="398">
        <v>2348</v>
      </c>
      <c r="K738" s="398">
        <v>873</v>
      </c>
      <c r="L738" s="392">
        <f t="shared" si="23"/>
        <v>135.70911413969336</v>
      </c>
    </row>
    <row r="739" spans="1:12" x14ac:dyDescent="0.25">
      <c r="A739" s="13">
        <v>46</v>
      </c>
      <c r="B739" s="80" t="str">
        <f t="shared" si="22"/>
        <v>2016Litoměřice</v>
      </c>
      <c r="C739" s="13">
        <v>2016</v>
      </c>
      <c r="D739" s="14" t="s">
        <v>49</v>
      </c>
      <c r="E739" s="14" t="s">
        <v>44</v>
      </c>
      <c r="F739" s="449">
        <v>171.82749999999999</v>
      </c>
      <c r="G739" s="398">
        <v>105</v>
      </c>
      <c r="H739" s="458">
        <v>416</v>
      </c>
      <c r="I739" s="398">
        <v>2139</v>
      </c>
      <c r="J739" s="398">
        <v>2500</v>
      </c>
      <c r="K739" s="398">
        <v>546</v>
      </c>
      <c r="L739" s="392">
        <f t="shared" si="23"/>
        <v>79.716000000000008</v>
      </c>
    </row>
    <row r="740" spans="1:12" x14ac:dyDescent="0.25">
      <c r="A740" s="13">
        <v>47</v>
      </c>
      <c r="B740" s="80" t="str">
        <f t="shared" si="22"/>
        <v>2016Louny</v>
      </c>
      <c r="C740" s="13">
        <v>2016</v>
      </c>
      <c r="D740" s="14" t="s">
        <v>50</v>
      </c>
      <c r="E740" s="14" t="s">
        <v>44</v>
      </c>
      <c r="F740" s="449">
        <v>286.74040000000002</v>
      </c>
      <c r="G740" s="398">
        <v>245.5</v>
      </c>
      <c r="H740" s="458">
        <v>507</v>
      </c>
      <c r="I740" s="398">
        <v>1136</v>
      </c>
      <c r="J740" s="398">
        <v>1633</v>
      </c>
      <c r="K740" s="398">
        <v>648</v>
      </c>
      <c r="L740" s="392">
        <f t="shared" si="23"/>
        <v>144.83772198407837</v>
      </c>
    </row>
    <row r="741" spans="1:12" x14ac:dyDescent="0.25">
      <c r="A741" s="13">
        <v>48</v>
      </c>
      <c r="B741" s="80" t="str">
        <f t="shared" si="22"/>
        <v>2016Most</v>
      </c>
      <c r="C741" s="13">
        <v>2016</v>
      </c>
      <c r="D741" s="14" t="s">
        <v>51</v>
      </c>
      <c r="E741" s="14" t="s">
        <v>44</v>
      </c>
      <c r="F741" s="449">
        <v>239.2259</v>
      </c>
      <c r="G741" s="398">
        <v>169</v>
      </c>
      <c r="H741" s="458">
        <v>560</v>
      </c>
      <c r="I741" s="398">
        <v>2301</v>
      </c>
      <c r="J741" s="398">
        <v>2251</v>
      </c>
      <c r="K741" s="398">
        <v>1375</v>
      </c>
      <c r="L741" s="392">
        <f t="shared" si="23"/>
        <v>222.9564637938694</v>
      </c>
    </row>
    <row r="742" spans="1:12" x14ac:dyDescent="0.25">
      <c r="A742" s="13">
        <v>49</v>
      </c>
      <c r="B742" s="80" t="str">
        <f t="shared" si="22"/>
        <v>2016Teplice</v>
      </c>
      <c r="C742" s="13">
        <v>2016</v>
      </c>
      <c r="D742" s="14" t="s">
        <v>52</v>
      </c>
      <c r="E742" s="14" t="s">
        <v>44</v>
      </c>
      <c r="F742" s="449">
        <v>173.31360000000001</v>
      </c>
      <c r="G742" s="398">
        <v>110</v>
      </c>
      <c r="H742" s="458">
        <v>412</v>
      </c>
      <c r="I742" s="398">
        <v>1760</v>
      </c>
      <c r="J742" s="398">
        <v>2034</v>
      </c>
      <c r="K742" s="398">
        <v>713</v>
      </c>
      <c r="L742" s="392">
        <f t="shared" si="23"/>
        <v>127.94739429695183</v>
      </c>
    </row>
    <row r="743" spans="1:12" x14ac:dyDescent="0.25">
      <c r="A743" s="13">
        <v>50</v>
      </c>
      <c r="B743" s="80" t="str">
        <f t="shared" si="22"/>
        <v>2016Ústí nad Labem</v>
      </c>
      <c r="C743" s="13">
        <v>2016</v>
      </c>
      <c r="D743" s="14" t="s">
        <v>53</v>
      </c>
      <c r="E743" s="14" t="s">
        <v>44</v>
      </c>
      <c r="F743" s="449">
        <v>219.7354</v>
      </c>
      <c r="G743" s="398">
        <v>110</v>
      </c>
      <c r="H743" s="458">
        <v>574</v>
      </c>
      <c r="I743" s="398">
        <v>2536</v>
      </c>
      <c r="J743" s="398">
        <v>2682</v>
      </c>
      <c r="K743" s="398">
        <v>1178</v>
      </c>
      <c r="L743" s="392">
        <f t="shared" si="23"/>
        <v>160.31692766592096</v>
      </c>
    </row>
    <row r="744" spans="1:12" x14ac:dyDescent="0.25">
      <c r="A744" s="13">
        <v>51</v>
      </c>
      <c r="B744" s="80" t="str">
        <f t="shared" si="22"/>
        <v>2016Havlíčkův Brod</v>
      </c>
      <c r="C744" s="13">
        <v>2016</v>
      </c>
      <c r="D744" s="14" t="s">
        <v>54</v>
      </c>
      <c r="E744" s="14" t="s">
        <v>55</v>
      </c>
      <c r="F744" s="449">
        <v>124.1362</v>
      </c>
      <c r="G744" s="398">
        <v>76</v>
      </c>
      <c r="H744" s="458">
        <v>238</v>
      </c>
      <c r="I744" s="398">
        <v>1360</v>
      </c>
      <c r="J744" s="398">
        <v>1487</v>
      </c>
      <c r="K744" s="398">
        <v>232</v>
      </c>
      <c r="L744" s="392">
        <f t="shared" si="23"/>
        <v>56.946872898453258</v>
      </c>
    </row>
    <row r="745" spans="1:12" x14ac:dyDescent="0.25">
      <c r="A745" s="13">
        <v>52</v>
      </c>
      <c r="B745" s="80" t="str">
        <f t="shared" si="22"/>
        <v>2016Hradec Králové</v>
      </c>
      <c r="C745" s="13">
        <v>2016</v>
      </c>
      <c r="D745" s="14" t="s">
        <v>56</v>
      </c>
      <c r="E745" s="14" t="s">
        <v>55</v>
      </c>
      <c r="F745" s="449">
        <v>137.0762</v>
      </c>
      <c r="G745" s="398">
        <v>79</v>
      </c>
      <c r="H745" s="458">
        <v>319</v>
      </c>
      <c r="I745" s="398">
        <v>1883</v>
      </c>
      <c r="J745" s="398">
        <v>2018</v>
      </c>
      <c r="K745" s="398">
        <v>633</v>
      </c>
      <c r="L745" s="392">
        <f t="shared" si="23"/>
        <v>114.49207135777998</v>
      </c>
    </row>
    <row r="746" spans="1:12" x14ac:dyDescent="0.25">
      <c r="A746" s="13">
        <v>53</v>
      </c>
      <c r="B746" s="80" t="str">
        <f t="shared" si="22"/>
        <v>2016Chrudim</v>
      </c>
      <c r="C746" s="13">
        <v>2016</v>
      </c>
      <c r="D746" s="14" t="s">
        <v>57</v>
      </c>
      <c r="E746" s="14" t="s">
        <v>55</v>
      </c>
      <c r="F746" s="449">
        <v>166.5882</v>
      </c>
      <c r="G746" s="398">
        <v>91</v>
      </c>
      <c r="H746" s="458">
        <v>389</v>
      </c>
      <c r="I746" s="398">
        <v>1156</v>
      </c>
      <c r="J746" s="398">
        <v>1710</v>
      </c>
      <c r="K746" s="398">
        <v>338</v>
      </c>
      <c r="L746" s="392">
        <f t="shared" si="23"/>
        <v>72.146198830409361</v>
      </c>
    </row>
    <row r="747" spans="1:12" x14ac:dyDescent="0.25">
      <c r="A747" s="13">
        <v>54</v>
      </c>
      <c r="B747" s="80" t="str">
        <f t="shared" si="22"/>
        <v>2016Jičín</v>
      </c>
      <c r="C747" s="13">
        <v>2016</v>
      </c>
      <c r="D747" s="14" t="s">
        <v>58</v>
      </c>
      <c r="E747" s="14" t="s">
        <v>55</v>
      </c>
      <c r="F747" s="449">
        <v>204.2604</v>
      </c>
      <c r="G747" s="398">
        <v>147</v>
      </c>
      <c r="H747" s="458">
        <v>428</v>
      </c>
      <c r="I747" s="398">
        <v>823</v>
      </c>
      <c r="J747" s="398">
        <v>1000</v>
      </c>
      <c r="K747" s="398">
        <v>334</v>
      </c>
      <c r="L747" s="392">
        <f t="shared" si="23"/>
        <v>121.91000000000001</v>
      </c>
    </row>
    <row r="748" spans="1:12" x14ac:dyDescent="0.25">
      <c r="A748" s="13">
        <v>55</v>
      </c>
      <c r="B748" s="80" t="str">
        <f t="shared" si="22"/>
        <v>2016Náchod</v>
      </c>
      <c r="C748" s="13">
        <v>2016</v>
      </c>
      <c r="D748" s="14" t="s">
        <v>59</v>
      </c>
      <c r="E748" s="14" t="s">
        <v>55</v>
      </c>
      <c r="F748" s="449">
        <v>117.02030000000001</v>
      </c>
      <c r="G748" s="398">
        <v>64</v>
      </c>
      <c r="H748" s="458">
        <v>287</v>
      </c>
      <c r="I748" s="398">
        <v>1392</v>
      </c>
      <c r="J748" s="398">
        <v>1570</v>
      </c>
      <c r="K748" s="398">
        <v>347</v>
      </c>
      <c r="L748" s="392">
        <f t="shared" si="23"/>
        <v>80.671974522292999</v>
      </c>
    </row>
    <row r="749" spans="1:12" x14ac:dyDescent="0.25">
      <c r="A749" s="13">
        <v>56</v>
      </c>
      <c r="B749" s="80" t="str">
        <f t="shared" si="22"/>
        <v>2016Pardubice</v>
      </c>
      <c r="C749" s="13">
        <v>2016</v>
      </c>
      <c r="D749" s="14" t="s">
        <v>60</v>
      </c>
      <c r="E749" s="14" t="s">
        <v>55</v>
      </c>
      <c r="F749" s="449">
        <v>112.4042</v>
      </c>
      <c r="G749" s="398">
        <v>73</v>
      </c>
      <c r="H749" s="458">
        <v>266</v>
      </c>
      <c r="I749" s="398">
        <v>1876</v>
      </c>
      <c r="J749" s="398">
        <v>2289</v>
      </c>
      <c r="K749" s="398">
        <v>408</v>
      </c>
      <c r="L749" s="392">
        <f t="shared" si="23"/>
        <v>65.058977719528173</v>
      </c>
    </row>
    <row r="750" spans="1:12" x14ac:dyDescent="0.25">
      <c r="A750" s="13">
        <v>57</v>
      </c>
      <c r="B750" s="80" t="str">
        <f t="shared" si="22"/>
        <v>2016Rychnov nad Kněžnou</v>
      </c>
      <c r="C750" s="13">
        <v>2016</v>
      </c>
      <c r="D750" s="14" t="s">
        <v>61</v>
      </c>
      <c r="E750" s="14" t="s">
        <v>55</v>
      </c>
      <c r="F750" s="449">
        <v>93.050489999999996</v>
      </c>
      <c r="G750" s="398">
        <v>63</v>
      </c>
      <c r="H750" s="458">
        <v>216</v>
      </c>
      <c r="I750" s="398">
        <v>1688</v>
      </c>
      <c r="J750" s="398">
        <v>1069</v>
      </c>
      <c r="K750" s="398">
        <v>882</v>
      </c>
      <c r="L750" s="392">
        <f t="shared" si="23"/>
        <v>301.15060804490173</v>
      </c>
    </row>
    <row r="751" spans="1:12" x14ac:dyDescent="0.25">
      <c r="A751" s="13">
        <v>58</v>
      </c>
      <c r="B751" s="80" t="str">
        <f t="shared" si="22"/>
        <v>2016Semily</v>
      </c>
      <c r="C751" s="13">
        <v>2016</v>
      </c>
      <c r="D751" s="14" t="s">
        <v>62</v>
      </c>
      <c r="E751" s="14" t="s">
        <v>55</v>
      </c>
      <c r="F751" s="449">
        <v>151.52369999999999</v>
      </c>
      <c r="G751" s="398">
        <v>91</v>
      </c>
      <c r="H751" s="458">
        <v>392</v>
      </c>
      <c r="I751" s="398">
        <v>612</v>
      </c>
      <c r="J751" s="398">
        <v>625</v>
      </c>
      <c r="K751" s="398">
        <v>268</v>
      </c>
      <c r="L751" s="392">
        <f t="shared" si="23"/>
        <v>156.512</v>
      </c>
    </row>
    <row r="752" spans="1:12" x14ac:dyDescent="0.25">
      <c r="A752" s="13">
        <v>59</v>
      </c>
      <c r="B752" s="80" t="str">
        <f t="shared" si="22"/>
        <v>2016Svitavy</v>
      </c>
      <c r="C752" s="13">
        <v>2016</v>
      </c>
      <c r="D752" s="14" t="s">
        <v>63</v>
      </c>
      <c r="E752" s="14" t="s">
        <v>55</v>
      </c>
      <c r="F752" s="449">
        <v>97.876059999999995</v>
      </c>
      <c r="G752" s="398">
        <v>48</v>
      </c>
      <c r="H752" s="458">
        <v>243</v>
      </c>
      <c r="I752" s="398">
        <v>1348</v>
      </c>
      <c r="J752" s="398">
        <v>1662</v>
      </c>
      <c r="K752" s="398">
        <v>263</v>
      </c>
      <c r="L752" s="392">
        <f t="shared" si="23"/>
        <v>57.758724428399518</v>
      </c>
    </row>
    <row r="753" spans="1:12" x14ac:dyDescent="0.25">
      <c r="A753" s="13">
        <v>60</v>
      </c>
      <c r="B753" s="80" t="str">
        <f t="shared" si="22"/>
        <v>2016Trutnov</v>
      </c>
      <c r="C753" s="13">
        <v>2016</v>
      </c>
      <c r="D753" s="14" t="s">
        <v>64</v>
      </c>
      <c r="E753" s="14" t="s">
        <v>55</v>
      </c>
      <c r="F753" s="449">
        <v>107.8165</v>
      </c>
      <c r="G753" s="398">
        <v>62</v>
      </c>
      <c r="H753" s="458">
        <v>226</v>
      </c>
      <c r="I753" s="398">
        <v>1721</v>
      </c>
      <c r="J753" s="398">
        <v>1809</v>
      </c>
      <c r="K753" s="398">
        <v>401</v>
      </c>
      <c r="L753" s="392">
        <f t="shared" si="23"/>
        <v>80.909342177998894</v>
      </c>
    </row>
    <row r="754" spans="1:12" x14ac:dyDescent="0.25">
      <c r="A754" s="13">
        <v>61</v>
      </c>
      <c r="B754" s="80" t="str">
        <f t="shared" si="22"/>
        <v>2016Ústí nad Orlicí</v>
      </c>
      <c r="C754" s="13">
        <v>2016</v>
      </c>
      <c r="D754" s="14" t="s">
        <v>65</v>
      </c>
      <c r="E754" s="14" t="s">
        <v>55</v>
      </c>
      <c r="F754" s="449">
        <v>94.643619999999999</v>
      </c>
      <c r="G754" s="398">
        <v>45</v>
      </c>
      <c r="H754" s="458">
        <v>263</v>
      </c>
      <c r="I754" s="398">
        <v>2014</v>
      </c>
      <c r="J754" s="398">
        <v>2125</v>
      </c>
      <c r="K754" s="398">
        <v>386</v>
      </c>
      <c r="L754" s="392">
        <f t="shared" si="23"/>
        <v>66.301176470588231</v>
      </c>
    </row>
    <row r="755" spans="1:12" x14ac:dyDescent="0.25">
      <c r="A755" s="13">
        <v>62</v>
      </c>
      <c r="B755" s="80" t="str">
        <f t="shared" si="22"/>
        <v>2016Blansko</v>
      </c>
      <c r="C755" s="13">
        <v>2016</v>
      </c>
      <c r="D755" s="14" t="s">
        <v>66</v>
      </c>
      <c r="E755" s="14" t="s">
        <v>67</v>
      </c>
      <c r="F755" s="449">
        <v>159.98910000000001</v>
      </c>
      <c r="G755" s="398">
        <v>120</v>
      </c>
      <c r="H755" s="458">
        <v>302</v>
      </c>
      <c r="I755" s="398">
        <v>1368</v>
      </c>
      <c r="J755" s="398">
        <v>1365</v>
      </c>
      <c r="K755" s="398">
        <v>529</v>
      </c>
      <c r="L755" s="392">
        <f t="shared" si="23"/>
        <v>141.45421245421247</v>
      </c>
    </row>
    <row r="756" spans="1:12" x14ac:dyDescent="0.25">
      <c r="A756" s="13">
        <v>63</v>
      </c>
      <c r="B756" s="80" t="str">
        <f t="shared" si="22"/>
        <v>2016Brno-město</v>
      </c>
      <c r="C756" s="13">
        <v>2016</v>
      </c>
      <c r="D756" s="14" t="s">
        <v>68</v>
      </c>
      <c r="E756" s="14" t="s">
        <v>67</v>
      </c>
      <c r="F756" s="449">
        <v>192.48099999999999</v>
      </c>
      <c r="G756" s="398">
        <v>130</v>
      </c>
      <c r="H756" s="458">
        <v>449</v>
      </c>
      <c r="I756" s="398">
        <v>3571</v>
      </c>
      <c r="J756" s="398">
        <v>4188</v>
      </c>
      <c r="K756" s="398">
        <v>1532</v>
      </c>
      <c r="L756" s="392">
        <f t="shared" si="23"/>
        <v>133.51957975167144</v>
      </c>
    </row>
    <row r="757" spans="1:12" x14ac:dyDescent="0.25">
      <c r="A757" s="13">
        <v>64</v>
      </c>
      <c r="B757" s="80" t="str">
        <f t="shared" si="22"/>
        <v>2016Brno-venkov</v>
      </c>
      <c r="C757" s="13">
        <v>2016</v>
      </c>
      <c r="D757" s="14" t="s">
        <v>69</v>
      </c>
      <c r="E757" s="14" t="s">
        <v>67</v>
      </c>
      <c r="F757" s="449">
        <v>233.4836</v>
      </c>
      <c r="G757" s="398">
        <v>134</v>
      </c>
      <c r="H757" s="458">
        <v>563</v>
      </c>
      <c r="I757" s="398">
        <v>1590</v>
      </c>
      <c r="J757" s="398">
        <v>2101</v>
      </c>
      <c r="K757" s="398">
        <v>470</v>
      </c>
      <c r="L757" s="392">
        <f t="shared" si="23"/>
        <v>81.651594478819604</v>
      </c>
    </row>
    <row r="758" spans="1:12" x14ac:dyDescent="0.25">
      <c r="A758" s="13">
        <v>65</v>
      </c>
      <c r="B758" s="80" t="str">
        <f t="shared" si="22"/>
        <v>2016Břeclav</v>
      </c>
      <c r="C758" s="13">
        <v>2016</v>
      </c>
      <c r="D758" s="14" t="s">
        <v>70</v>
      </c>
      <c r="E758" s="14" t="s">
        <v>67</v>
      </c>
      <c r="F758" s="449">
        <v>173.7722</v>
      </c>
      <c r="G758" s="398">
        <v>95</v>
      </c>
      <c r="H758" s="458">
        <v>459</v>
      </c>
      <c r="I758" s="398">
        <v>1548</v>
      </c>
      <c r="J758" s="398">
        <v>1428</v>
      </c>
      <c r="K758" s="398">
        <v>788</v>
      </c>
      <c r="L758" s="392">
        <f t="shared" si="23"/>
        <v>201.41456582633054</v>
      </c>
    </row>
    <row r="759" spans="1:12" x14ac:dyDescent="0.25">
      <c r="A759" s="13">
        <v>66</v>
      </c>
      <c r="B759" s="80" t="str">
        <f t="shared" si="22"/>
        <v>2016Hodonín</v>
      </c>
      <c r="C759" s="13">
        <v>2016</v>
      </c>
      <c r="D759" s="14" t="s">
        <v>71</v>
      </c>
      <c r="E759" s="14" t="s">
        <v>67</v>
      </c>
      <c r="F759" s="449">
        <v>280.20319999999998</v>
      </c>
      <c r="G759" s="398">
        <v>223</v>
      </c>
      <c r="H759" s="458">
        <v>558</v>
      </c>
      <c r="I759" s="398">
        <v>1299</v>
      </c>
      <c r="J759" s="398">
        <v>1656</v>
      </c>
      <c r="K759" s="398">
        <v>962</v>
      </c>
      <c r="L759" s="392">
        <f t="shared" si="23"/>
        <v>212.03502415458939</v>
      </c>
    </row>
    <row r="760" spans="1:12" x14ac:dyDescent="0.25">
      <c r="A760" s="13">
        <v>67</v>
      </c>
      <c r="B760" s="80" t="str">
        <f t="shared" si="22"/>
        <v>2016Jihlava</v>
      </c>
      <c r="C760" s="13">
        <v>2016</v>
      </c>
      <c r="D760" s="14" t="s">
        <v>72</v>
      </c>
      <c r="E760" s="14" t="s">
        <v>67</v>
      </c>
      <c r="F760" s="449">
        <v>174.21719999999999</v>
      </c>
      <c r="G760" s="398">
        <v>133</v>
      </c>
      <c r="H760" s="458">
        <v>337</v>
      </c>
      <c r="I760" s="398">
        <v>1256</v>
      </c>
      <c r="J760" s="398">
        <v>1449</v>
      </c>
      <c r="K760" s="398">
        <v>422</v>
      </c>
      <c r="L760" s="392">
        <f t="shared" si="23"/>
        <v>106.30089717046239</v>
      </c>
    </row>
    <row r="761" spans="1:12" x14ac:dyDescent="0.25">
      <c r="A761" s="13">
        <v>68</v>
      </c>
      <c r="B761" s="80" t="str">
        <f t="shared" si="22"/>
        <v>2016Kroměříž</v>
      </c>
      <c r="C761" s="13">
        <v>2016</v>
      </c>
      <c r="D761" s="14" t="s">
        <v>73</v>
      </c>
      <c r="E761" s="14" t="s">
        <v>67</v>
      </c>
      <c r="F761" s="449">
        <v>188.31030000000001</v>
      </c>
      <c r="G761" s="398">
        <v>135</v>
      </c>
      <c r="H761" s="458">
        <v>407</v>
      </c>
      <c r="I761" s="398">
        <v>1913</v>
      </c>
      <c r="J761" s="398">
        <v>2003</v>
      </c>
      <c r="K761" s="398">
        <v>882</v>
      </c>
      <c r="L761" s="392">
        <f t="shared" si="23"/>
        <v>160.7239141288068</v>
      </c>
    </row>
    <row r="762" spans="1:12" x14ac:dyDescent="0.25">
      <c r="A762" s="13">
        <v>69</v>
      </c>
      <c r="B762" s="80" t="str">
        <f t="shared" si="22"/>
        <v>2016Prostějov</v>
      </c>
      <c r="C762" s="13">
        <v>2016</v>
      </c>
      <c r="D762" s="14" t="s">
        <v>74</v>
      </c>
      <c r="E762" s="14" t="s">
        <v>67</v>
      </c>
      <c r="F762" s="449">
        <v>133.203</v>
      </c>
      <c r="G762" s="398">
        <v>96</v>
      </c>
      <c r="H762" s="458">
        <v>280</v>
      </c>
      <c r="I762" s="398">
        <v>1323</v>
      </c>
      <c r="J762" s="398">
        <v>1444</v>
      </c>
      <c r="K762" s="398">
        <v>387</v>
      </c>
      <c r="L762" s="392">
        <f t="shared" si="23"/>
        <v>97.822022160664815</v>
      </c>
    </row>
    <row r="763" spans="1:12" x14ac:dyDescent="0.25">
      <c r="A763" s="13">
        <v>70</v>
      </c>
      <c r="B763" s="80" t="str">
        <f t="shared" si="22"/>
        <v>2016Třebíč</v>
      </c>
      <c r="C763" s="13">
        <v>2016</v>
      </c>
      <c r="D763" s="14" t="s">
        <v>75</v>
      </c>
      <c r="E763" s="14" t="s">
        <v>67</v>
      </c>
      <c r="F763" s="449">
        <v>110.7911</v>
      </c>
      <c r="G763" s="398">
        <v>81</v>
      </c>
      <c r="H763" s="458">
        <v>227</v>
      </c>
      <c r="I763" s="398">
        <v>1061</v>
      </c>
      <c r="J763" s="398">
        <v>1072</v>
      </c>
      <c r="K763" s="398">
        <v>325</v>
      </c>
      <c r="L763" s="392">
        <f t="shared" si="23"/>
        <v>110.65764925373135</v>
      </c>
    </row>
    <row r="764" spans="1:12" x14ac:dyDescent="0.25">
      <c r="A764" s="13">
        <v>71</v>
      </c>
      <c r="B764" s="80" t="str">
        <f t="shared" si="22"/>
        <v>2016Uherské Hradiště</v>
      </c>
      <c r="C764" s="13">
        <v>2016</v>
      </c>
      <c r="D764" s="14" t="s">
        <v>76</v>
      </c>
      <c r="E764" s="14" t="s">
        <v>67</v>
      </c>
      <c r="F764" s="449">
        <v>171.92349999999999</v>
      </c>
      <c r="G764" s="398">
        <v>120</v>
      </c>
      <c r="H764" s="458">
        <v>352</v>
      </c>
      <c r="I764" s="398">
        <v>1706</v>
      </c>
      <c r="J764" s="398">
        <v>2042</v>
      </c>
      <c r="K764" s="398">
        <v>958</v>
      </c>
      <c r="L764" s="392">
        <f t="shared" si="23"/>
        <v>171.23898139079333</v>
      </c>
    </row>
    <row r="765" spans="1:12" x14ac:dyDescent="0.25">
      <c r="A765" s="13">
        <v>72</v>
      </c>
      <c r="B765" s="80" t="str">
        <f t="shared" si="22"/>
        <v>2016Vyškov</v>
      </c>
      <c r="C765" s="13">
        <v>2016</v>
      </c>
      <c r="D765" s="14" t="s">
        <v>77</v>
      </c>
      <c r="E765" s="14" t="s">
        <v>67</v>
      </c>
      <c r="F765" s="449">
        <v>271.02339999999998</v>
      </c>
      <c r="G765" s="398">
        <v>189</v>
      </c>
      <c r="H765" s="458">
        <v>558</v>
      </c>
      <c r="I765" s="398">
        <v>832</v>
      </c>
      <c r="J765" s="398">
        <v>1099</v>
      </c>
      <c r="K765" s="398">
        <v>506</v>
      </c>
      <c r="L765" s="392">
        <f t="shared" si="23"/>
        <v>168.05277525022748</v>
      </c>
    </row>
    <row r="766" spans="1:12" x14ac:dyDescent="0.25">
      <c r="A766" s="13">
        <v>73</v>
      </c>
      <c r="B766" s="80" t="str">
        <f t="shared" si="22"/>
        <v>2016Zlín</v>
      </c>
      <c r="C766" s="13">
        <v>2016</v>
      </c>
      <c r="D766" s="14" t="s">
        <v>78</v>
      </c>
      <c r="E766" s="14" t="s">
        <v>67</v>
      </c>
      <c r="F766" s="449">
        <v>95.671090000000007</v>
      </c>
      <c r="G766" s="398">
        <v>42</v>
      </c>
      <c r="H766" s="458">
        <v>250</v>
      </c>
      <c r="I766" s="398">
        <v>1987</v>
      </c>
      <c r="J766" s="398">
        <v>2030</v>
      </c>
      <c r="K766" s="398">
        <v>502</v>
      </c>
      <c r="L766" s="392">
        <f t="shared" si="23"/>
        <v>90.261083743842363</v>
      </c>
    </row>
    <row r="767" spans="1:12" x14ac:dyDescent="0.25">
      <c r="A767" s="13">
        <v>74</v>
      </c>
      <c r="B767" s="80" t="str">
        <f t="shared" si="22"/>
        <v>2016Znojmo</v>
      </c>
      <c r="C767" s="13">
        <v>2016</v>
      </c>
      <c r="D767" s="14" t="s">
        <v>79</v>
      </c>
      <c r="E767" s="14" t="s">
        <v>67</v>
      </c>
      <c r="F767" s="449">
        <v>272.92759999999998</v>
      </c>
      <c r="G767" s="398">
        <v>211</v>
      </c>
      <c r="H767" s="458">
        <v>579</v>
      </c>
      <c r="I767" s="398">
        <v>1489</v>
      </c>
      <c r="J767" s="398">
        <v>2052</v>
      </c>
      <c r="K767" s="398">
        <v>799</v>
      </c>
      <c r="L767" s="392">
        <f t="shared" si="23"/>
        <v>142.12231968810917</v>
      </c>
    </row>
    <row r="768" spans="1:12" x14ac:dyDescent="0.25">
      <c r="A768" s="13">
        <v>75</v>
      </c>
      <c r="B768" s="80" t="str">
        <f t="shared" si="22"/>
        <v>2016Žďár nad Sázavou</v>
      </c>
      <c r="C768" s="13">
        <v>2016</v>
      </c>
      <c r="D768" s="14" t="s">
        <v>80</v>
      </c>
      <c r="E768" s="14" t="s">
        <v>67</v>
      </c>
      <c r="F768" s="449">
        <v>217.16120000000001</v>
      </c>
      <c r="G768" s="398">
        <v>155</v>
      </c>
      <c r="H768" s="458">
        <v>465</v>
      </c>
      <c r="I768" s="398">
        <v>1272</v>
      </c>
      <c r="J768" s="398">
        <v>1650</v>
      </c>
      <c r="K768" s="398">
        <v>699</v>
      </c>
      <c r="L768" s="392">
        <f t="shared" si="23"/>
        <v>154.62727272727273</v>
      </c>
    </row>
    <row r="769" spans="1:12" x14ac:dyDescent="0.25">
      <c r="A769" s="13">
        <v>76</v>
      </c>
      <c r="B769" s="80" t="str">
        <f t="shared" si="22"/>
        <v>2016Bruntál</v>
      </c>
      <c r="C769" s="13">
        <v>2016</v>
      </c>
      <c r="D769" s="14" t="s">
        <v>81</v>
      </c>
      <c r="E769" s="14" t="s">
        <v>82</v>
      </c>
      <c r="F769" s="449">
        <v>191.44739999999999</v>
      </c>
      <c r="G769" s="398">
        <v>143</v>
      </c>
      <c r="H769" s="458">
        <v>401</v>
      </c>
      <c r="I769" s="398">
        <v>1724</v>
      </c>
      <c r="J769" s="398">
        <v>1947</v>
      </c>
      <c r="K769" s="398">
        <v>743</v>
      </c>
      <c r="L769" s="392">
        <f t="shared" si="23"/>
        <v>139.28864920390345</v>
      </c>
    </row>
    <row r="770" spans="1:12" x14ac:dyDescent="0.25">
      <c r="A770" s="13">
        <v>77</v>
      </c>
      <c r="B770" s="80" t="str">
        <f t="shared" si="22"/>
        <v>2016Frýdek-Místek</v>
      </c>
      <c r="C770" s="13">
        <v>2016</v>
      </c>
      <c r="D770" s="14" t="s">
        <v>83</v>
      </c>
      <c r="E770" s="14" t="s">
        <v>82</v>
      </c>
      <c r="F770" s="449">
        <v>204.98070000000001</v>
      </c>
      <c r="G770" s="398">
        <v>151</v>
      </c>
      <c r="H770" s="458">
        <v>426</v>
      </c>
      <c r="I770" s="398">
        <v>2306</v>
      </c>
      <c r="J770" s="398">
        <v>2977</v>
      </c>
      <c r="K770" s="398">
        <v>1062</v>
      </c>
      <c r="L770" s="392">
        <f t="shared" si="23"/>
        <v>130.20826335236816</v>
      </c>
    </row>
    <row r="771" spans="1:12" x14ac:dyDescent="0.25">
      <c r="A771" s="13">
        <v>78</v>
      </c>
      <c r="B771" s="80" t="str">
        <f t="shared" si="22"/>
        <v>2016Jeseník</v>
      </c>
      <c r="C771" s="13">
        <v>2016</v>
      </c>
      <c r="D771" s="14" t="s">
        <v>84</v>
      </c>
      <c r="E771" s="14" t="s">
        <v>82</v>
      </c>
      <c r="F771" s="449">
        <v>197.56809999999999</v>
      </c>
      <c r="G771" s="398">
        <v>124</v>
      </c>
      <c r="H771" s="458">
        <v>469</v>
      </c>
      <c r="I771" s="398">
        <v>692</v>
      </c>
      <c r="J771" s="398">
        <v>624</v>
      </c>
      <c r="K771" s="398">
        <v>405</v>
      </c>
      <c r="L771" s="392">
        <f t="shared" si="23"/>
        <v>236.89903846153848</v>
      </c>
    </row>
    <row r="772" spans="1:12" x14ac:dyDescent="0.25">
      <c r="A772" s="13">
        <v>79</v>
      </c>
      <c r="B772" s="80" t="str">
        <f t="shared" si="22"/>
        <v>2016Karviná</v>
      </c>
      <c r="C772" s="13">
        <v>2016</v>
      </c>
      <c r="D772" s="14" t="s">
        <v>85</v>
      </c>
      <c r="E772" s="14" t="s">
        <v>82</v>
      </c>
      <c r="F772" s="449">
        <v>148.74469999999999</v>
      </c>
      <c r="G772" s="398">
        <v>107</v>
      </c>
      <c r="H772" s="458">
        <v>315</v>
      </c>
      <c r="I772" s="398">
        <v>3813</v>
      </c>
      <c r="J772" s="398">
        <v>4651</v>
      </c>
      <c r="K772" s="398">
        <v>1374</v>
      </c>
      <c r="L772" s="392">
        <f t="shared" si="23"/>
        <v>107.82842399483982</v>
      </c>
    </row>
    <row r="773" spans="1:12" x14ac:dyDescent="0.25">
      <c r="A773" s="13">
        <v>80</v>
      </c>
      <c r="B773" s="80" t="str">
        <f t="shared" si="22"/>
        <v>2016Nový Jičín</v>
      </c>
      <c r="C773" s="13">
        <v>2016</v>
      </c>
      <c r="D773" s="14" t="s">
        <v>86</v>
      </c>
      <c r="E773" s="14" t="s">
        <v>82</v>
      </c>
      <c r="F773" s="449">
        <v>165.12629999999999</v>
      </c>
      <c r="G773" s="398">
        <v>102</v>
      </c>
      <c r="H773" s="458">
        <v>398</v>
      </c>
      <c r="I773" s="398">
        <v>1954</v>
      </c>
      <c r="J773" s="398">
        <v>2361</v>
      </c>
      <c r="K773" s="398">
        <v>706</v>
      </c>
      <c r="L773" s="392">
        <f t="shared" si="23"/>
        <v>109.14443032613299</v>
      </c>
    </row>
    <row r="774" spans="1:12" x14ac:dyDescent="0.25">
      <c r="A774" s="13">
        <v>81</v>
      </c>
      <c r="B774" s="80" t="str">
        <f t="shared" si="22"/>
        <v>2016Olomouc</v>
      </c>
      <c r="C774" s="13">
        <v>2016</v>
      </c>
      <c r="D774" s="14" t="s">
        <v>87</v>
      </c>
      <c r="E774" s="14" t="s">
        <v>82</v>
      </c>
      <c r="F774" s="449">
        <v>149.4744</v>
      </c>
      <c r="G774" s="398">
        <v>111</v>
      </c>
      <c r="H774" s="458">
        <v>306</v>
      </c>
      <c r="I774" s="398">
        <v>3009</v>
      </c>
      <c r="J774" s="398">
        <v>2834</v>
      </c>
      <c r="K774" s="398">
        <v>1156</v>
      </c>
      <c r="L774" s="392">
        <f t="shared" si="23"/>
        <v>148.8849682427664</v>
      </c>
    </row>
    <row r="775" spans="1:12" x14ac:dyDescent="0.25">
      <c r="A775" s="13">
        <v>82</v>
      </c>
      <c r="B775" s="80" t="str">
        <f t="shared" ref="B775:B838" si="24">CONCATENATE(C775,D775)</f>
        <v>2016Opava</v>
      </c>
      <c r="C775" s="13">
        <v>2016</v>
      </c>
      <c r="D775" s="14" t="s">
        <v>88</v>
      </c>
      <c r="E775" s="14" t="s">
        <v>82</v>
      </c>
      <c r="F775" s="449">
        <v>136.6885</v>
      </c>
      <c r="G775" s="398">
        <v>98</v>
      </c>
      <c r="H775" s="458">
        <v>312</v>
      </c>
      <c r="I775" s="398">
        <v>2663</v>
      </c>
      <c r="J775" s="398">
        <v>2827</v>
      </c>
      <c r="K775" s="398">
        <v>822</v>
      </c>
      <c r="L775" s="392">
        <f t="shared" ref="L775:L838" si="25">K775/J775*365</f>
        <v>106.13017332861691</v>
      </c>
    </row>
    <row r="776" spans="1:12" x14ac:dyDescent="0.25">
      <c r="A776" s="13">
        <v>83</v>
      </c>
      <c r="B776" s="80" t="str">
        <f t="shared" si="24"/>
        <v>2016Ostrava</v>
      </c>
      <c r="C776" s="13">
        <v>2016</v>
      </c>
      <c r="D776" s="14" t="s">
        <v>89</v>
      </c>
      <c r="E776" s="14" t="s">
        <v>82</v>
      </c>
      <c r="F776" s="449">
        <v>154.0427</v>
      </c>
      <c r="G776" s="398">
        <v>84</v>
      </c>
      <c r="H776" s="458">
        <v>392</v>
      </c>
      <c r="I776" s="398">
        <v>4955</v>
      </c>
      <c r="J776" s="398">
        <v>6024</v>
      </c>
      <c r="K776" s="398">
        <v>1242</v>
      </c>
      <c r="L776" s="392">
        <f t="shared" si="25"/>
        <v>75.253984063745023</v>
      </c>
    </row>
    <row r="777" spans="1:12" x14ac:dyDescent="0.25">
      <c r="A777" s="13">
        <v>84</v>
      </c>
      <c r="B777" s="80" t="str">
        <f t="shared" si="24"/>
        <v>2016Přerov</v>
      </c>
      <c r="C777" s="13">
        <v>2016</v>
      </c>
      <c r="D777" s="14" t="s">
        <v>90</v>
      </c>
      <c r="E777" s="14" t="s">
        <v>82</v>
      </c>
      <c r="F777" s="449">
        <v>130.05670000000001</v>
      </c>
      <c r="G777" s="398">
        <v>84</v>
      </c>
      <c r="H777" s="458">
        <v>270</v>
      </c>
      <c r="I777" s="398">
        <v>2660</v>
      </c>
      <c r="J777" s="398">
        <v>1673</v>
      </c>
      <c r="K777" s="398">
        <v>1505</v>
      </c>
      <c r="L777" s="392">
        <f t="shared" si="25"/>
        <v>328.347280334728</v>
      </c>
    </row>
    <row r="778" spans="1:12" x14ac:dyDescent="0.25">
      <c r="A778" s="13">
        <v>85</v>
      </c>
      <c r="B778" s="80" t="str">
        <f t="shared" si="24"/>
        <v>2016Šumperk</v>
      </c>
      <c r="C778" s="13">
        <v>2016</v>
      </c>
      <c r="D778" s="14" t="s">
        <v>91</v>
      </c>
      <c r="E778" s="14" t="s">
        <v>82</v>
      </c>
      <c r="F778" s="449">
        <v>146.1996</v>
      </c>
      <c r="G778" s="398">
        <v>100</v>
      </c>
      <c r="H778" s="458">
        <v>311</v>
      </c>
      <c r="I778" s="398">
        <v>1573</v>
      </c>
      <c r="J778" s="398">
        <v>1606</v>
      </c>
      <c r="K778" s="398">
        <v>535</v>
      </c>
      <c r="L778" s="392">
        <f t="shared" si="25"/>
        <v>121.59090909090909</v>
      </c>
    </row>
    <row r="779" spans="1:12" x14ac:dyDescent="0.25">
      <c r="A779" s="13">
        <v>86</v>
      </c>
      <c r="B779" s="80" t="str">
        <f t="shared" si="24"/>
        <v>2016Vsetín</v>
      </c>
      <c r="C779" s="13">
        <v>2016</v>
      </c>
      <c r="D779" s="14" t="s">
        <v>92</v>
      </c>
      <c r="E779" s="14" t="s">
        <v>82</v>
      </c>
      <c r="F779" s="449">
        <v>179.8192</v>
      </c>
      <c r="G779" s="398">
        <v>82</v>
      </c>
      <c r="H779" s="458">
        <v>521</v>
      </c>
      <c r="I779" s="398">
        <v>1298</v>
      </c>
      <c r="J779" s="398">
        <v>1626</v>
      </c>
      <c r="K779" s="398">
        <v>423</v>
      </c>
      <c r="L779" s="392">
        <f t="shared" si="25"/>
        <v>94.953874538745382</v>
      </c>
    </row>
    <row r="780" spans="1:12" x14ac:dyDescent="0.25">
      <c r="A780" s="13">
        <v>1</v>
      </c>
      <c r="B780" s="80" t="str">
        <f t="shared" si="24"/>
        <v>2017Praha 1</v>
      </c>
      <c r="C780" s="13">
        <v>2017</v>
      </c>
      <c r="D780" s="14" t="s">
        <v>2</v>
      </c>
      <c r="E780" s="14" t="s">
        <v>3</v>
      </c>
      <c r="F780" s="449">
        <v>266.84129999999999</v>
      </c>
      <c r="G780" s="398">
        <v>172</v>
      </c>
      <c r="H780" s="458">
        <v>679</v>
      </c>
      <c r="I780" s="398">
        <v>230</v>
      </c>
      <c r="J780" s="398">
        <v>285</v>
      </c>
      <c r="K780" s="398">
        <v>105</v>
      </c>
      <c r="L780" s="392">
        <f t="shared" si="25"/>
        <v>134.4736842105263</v>
      </c>
    </row>
    <row r="781" spans="1:12" x14ac:dyDescent="0.25">
      <c r="A781" s="13">
        <v>2</v>
      </c>
      <c r="B781" s="80" t="str">
        <f t="shared" si="24"/>
        <v>2017Praha 2</v>
      </c>
      <c r="C781" s="13">
        <v>2017</v>
      </c>
      <c r="D781" s="14" t="s">
        <v>4</v>
      </c>
      <c r="E781" s="14" t="s">
        <v>3</v>
      </c>
      <c r="F781" s="449">
        <v>211.98150000000001</v>
      </c>
      <c r="G781" s="398">
        <v>106</v>
      </c>
      <c r="H781" s="458">
        <v>554</v>
      </c>
      <c r="I781" s="398">
        <v>475</v>
      </c>
      <c r="J781" s="398">
        <v>507</v>
      </c>
      <c r="K781" s="398">
        <v>142</v>
      </c>
      <c r="L781" s="392">
        <f t="shared" si="25"/>
        <v>102.22879684418146</v>
      </c>
    </row>
    <row r="782" spans="1:12" x14ac:dyDescent="0.25">
      <c r="A782" s="13">
        <v>3</v>
      </c>
      <c r="B782" s="80" t="str">
        <f t="shared" si="24"/>
        <v>2017Praha 3</v>
      </c>
      <c r="C782" s="13">
        <v>2017</v>
      </c>
      <c r="D782" s="14" t="s">
        <v>5</v>
      </c>
      <c r="E782" s="14" t="s">
        <v>3</v>
      </c>
      <c r="F782" s="449">
        <v>129.99090000000001</v>
      </c>
      <c r="G782" s="398">
        <v>82</v>
      </c>
      <c r="H782" s="458">
        <v>297</v>
      </c>
      <c r="I782" s="398">
        <v>1101</v>
      </c>
      <c r="J782" s="398">
        <v>1062</v>
      </c>
      <c r="K782" s="398">
        <v>308</v>
      </c>
      <c r="L782" s="392">
        <f t="shared" si="25"/>
        <v>105.8568738229755</v>
      </c>
    </row>
    <row r="783" spans="1:12" x14ac:dyDescent="0.25">
      <c r="A783" s="13">
        <v>4</v>
      </c>
      <c r="B783" s="80" t="str">
        <f t="shared" si="24"/>
        <v>2017Praha 4</v>
      </c>
      <c r="C783" s="13">
        <v>2017</v>
      </c>
      <c r="D783" s="14" t="s">
        <v>6</v>
      </c>
      <c r="E783" s="14" t="s">
        <v>3</v>
      </c>
      <c r="F783" s="449">
        <v>128.73699999999999</v>
      </c>
      <c r="G783" s="398">
        <v>75</v>
      </c>
      <c r="H783" s="458">
        <v>315</v>
      </c>
      <c r="I783" s="398">
        <v>3343</v>
      </c>
      <c r="J783" s="398">
        <v>3272</v>
      </c>
      <c r="K783" s="398">
        <v>1124</v>
      </c>
      <c r="L783" s="392">
        <f t="shared" si="25"/>
        <v>125.38508557457213</v>
      </c>
    </row>
    <row r="784" spans="1:12" x14ac:dyDescent="0.25">
      <c r="A784" s="13">
        <v>5</v>
      </c>
      <c r="B784" s="80" t="str">
        <f t="shared" si="24"/>
        <v>2017Praha 5</v>
      </c>
      <c r="C784" s="13">
        <v>2017</v>
      </c>
      <c r="D784" s="14" t="s">
        <v>7</v>
      </c>
      <c r="E784" s="14" t="s">
        <v>3</v>
      </c>
      <c r="F784" s="449">
        <v>132.3964</v>
      </c>
      <c r="G784" s="398">
        <v>75</v>
      </c>
      <c r="H784" s="458">
        <v>297</v>
      </c>
      <c r="I784" s="398">
        <v>2153</v>
      </c>
      <c r="J784" s="398">
        <v>2063</v>
      </c>
      <c r="K784" s="398">
        <v>641</v>
      </c>
      <c r="L784" s="392">
        <f t="shared" si="25"/>
        <v>113.41008240426564</v>
      </c>
    </row>
    <row r="785" spans="1:12" x14ac:dyDescent="0.25">
      <c r="A785" s="13">
        <v>6</v>
      </c>
      <c r="B785" s="80" t="str">
        <f t="shared" si="24"/>
        <v>2017Praha 6</v>
      </c>
      <c r="C785" s="13">
        <v>2017</v>
      </c>
      <c r="D785" s="14" t="s">
        <v>8</v>
      </c>
      <c r="E785" s="14" t="s">
        <v>3</v>
      </c>
      <c r="F785" s="449">
        <v>207.1688</v>
      </c>
      <c r="G785" s="398">
        <v>120.5</v>
      </c>
      <c r="H785" s="458">
        <v>544</v>
      </c>
      <c r="I785" s="398">
        <v>1149</v>
      </c>
      <c r="J785" s="398">
        <v>1194</v>
      </c>
      <c r="K785" s="398">
        <v>502</v>
      </c>
      <c r="L785" s="392">
        <f t="shared" si="25"/>
        <v>153.45896147403684</v>
      </c>
    </row>
    <row r="786" spans="1:12" x14ac:dyDescent="0.25">
      <c r="A786" s="13">
        <v>7</v>
      </c>
      <c r="B786" s="80" t="str">
        <f t="shared" si="24"/>
        <v>2017Praha 7</v>
      </c>
      <c r="C786" s="13">
        <v>2017</v>
      </c>
      <c r="D786" s="14" t="s">
        <v>9</v>
      </c>
      <c r="E786" s="14" t="s">
        <v>3</v>
      </c>
      <c r="F786" s="449">
        <v>229.9308</v>
      </c>
      <c r="G786" s="398">
        <v>135</v>
      </c>
      <c r="H786" s="458">
        <v>603.5</v>
      </c>
      <c r="I786" s="398">
        <v>354</v>
      </c>
      <c r="J786" s="398">
        <v>370</v>
      </c>
      <c r="K786" s="398">
        <v>205</v>
      </c>
      <c r="L786" s="392">
        <f t="shared" si="25"/>
        <v>202.22972972972974</v>
      </c>
    </row>
    <row r="787" spans="1:12" x14ac:dyDescent="0.25">
      <c r="A787" s="13">
        <v>8</v>
      </c>
      <c r="B787" s="80" t="str">
        <f t="shared" si="24"/>
        <v>2017Praha 8</v>
      </c>
      <c r="C787" s="13">
        <v>2017</v>
      </c>
      <c r="D787" s="14" t="s">
        <v>10</v>
      </c>
      <c r="E787" s="14" t="s">
        <v>3</v>
      </c>
      <c r="F787" s="449">
        <v>157.9717</v>
      </c>
      <c r="G787" s="398">
        <v>87.5</v>
      </c>
      <c r="H787" s="458">
        <v>356</v>
      </c>
      <c r="I787" s="398">
        <v>1354</v>
      </c>
      <c r="J787" s="398">
        <v>1451</v>
      </c>
      <c r="K787" s="398">
        <v>416</v>
      </c>
      <c r="L787" s="392">
        <f t="shared" si="25"/>
        <v>104.64507236388698</v>
      </c>
    </row>
    <row r="788" spans="1:12" x14ac:dyDescent="0.25">
      <c r="A788" s="13">
        <v>9</v>
      </c>
      <c r="B788" s="80" t="str">
        <f t="shared" si="24"/>
        <v>2017Praha 9</v>
      </c>
      <c r="C788" s="13">
        <v>2017</v>
      </c>
      <c r="D788" s="14" t="s">
        <v>11</v>
      </c>
      <c r="E788" s="14" t="s">
        <v>3</v>
      </c>
      <c r="F788" s="449">
        <v>139.46350000000001</v>
      </c>
      <c r="G788" s="398">
        <v>99</v>
      </c>
      <c r="H788" s="458">
        <v>288</v>
      </c>
      <c r="I788" s="398">
        <v>1931</v>
      </c>
      <c r="J788" s="398">
        <v>2065</v>
      </c>
      <c r="K788" s="398">
        <v>463</v>
      </c>
      <c r="L788" s="392">
        <f t="shared" si="25"/>
        <v>81.837772397094426</v>
      </c>
    </row>
    <row r="789" spans="1:12" x14ac:dyDescent="0.25">
      <c r="A789" s="13">
        <v>10</v>
      </c>
      <c r="B789" s="80" t="str">
        <f t="shared" si="24"/>
        <v>2017Praha 10</v>
      </c>
      <c r="C789" s="13">
        <v>2017</v>
      </c>
      <c r="D789" s="14" t="s">
        <v>12</v>
      </c>
      <c r="E789" s="14" t="s">
        <v>3</v>
      </c>
      <c r="F789" s="449">
        <v>156.28280000000001</v>
      </c>
      <c r="G789" s="398">
        <v>85</v>
      </c>
      <c r="H789" s="458">
        <v>357</v>
      </c>
      <c r="I789" s="398">
        <v>2038</v>
      </c>
      <c r="J789" s="398">
        <v>2040</v>
      </c>
      <c r="K789" s="398">
        <v>559</v>
      </c>
      <c r="L789" s="392">
        <f t="shared" si="25"/>
        <v>100.01715686274511</v>
      </c>
    </row>
    <row r="790" spans="1:12" x14ac:dyDescent="0.25">
      <c r="A790" s="13">
        <v>11</v>
      </c>
      <c r="B790" s="80" t="str">
        <f t="shared" si="24"/>
        <v>2017Beroun</v>
      </c>
      <c r="C790" s="13">
        <v>2017</v>
      </c>
      <c r="D790" s="14" t="s">
        <v>13</v>
      </c>
      <c r="E790" s="14" t="s">
        <v>14</v>
      </c>
      <c r="F790" s="449">
        <v>131.86340000000001</v>
      </c>
      <c r="G790" s="398">
        <v>94.5</v>
      </c>
      <c r="H790" s="458">
        <v>292</v>
      </c>
      <c r="I790" s="398">
        <v>1278</v>
      </c>
      <c r="J790" s="398">
        <v>1273</v>
      </c>
      <c r="K790" s="398">
        <v>261</v>
      </c>
      <c r="L790" s="392">
        <f t="shared" si="25"/>
        <v>74.835035349567946</v>
      </c>
    </row>
    <row r="791" spans="1:12" x14ac:dyDescent="0.25">
      <c r="A791" s="13">
        <v>12</v>
      </c>
      <c r="B791" s="80" t="str">
        <f t="shared" si="24"/>
        <v>2017Benešov</v>
      </c>
      <c r="C791" s="13">
        <v>2017</v>
      </c>
      <c r="D791" s="14" t="s">
        <v>15</v>
      </c>
      <c r="E791" s="14" t="s">
        <v>14</v>
      </c>
      <c r="F791" s="449">
        <v>98.084879999999998</v>
      </c>
      <c r="G791" s="398">
        <v>49</v>
      </c>
      <c r="H791" s="458">
        <v>260</v>
      </c>
      <c r="I791" s="398">
        <v>874</v>
      </c>
      <c r="J791" s="398">
        <v>910</v>
      </c>
      <c r="K791" s="398">
        <v>225</v>
      </c>
      <c r="L791" s="392">
        <f t="shared" si="25"/>
        <v>90.247252747252745</v>
      </c>
    </row>
    <row r="792" spans="1:12" x14ac:dyDescent="0.25">
      <c r="A792" s="13">
        <v>13</v>
      </c>
      <c r="B792" s="80" t="str">
        <f t="shared" si="24"/>
        <v>2017Kladno</v>
      </c>
      <c r="C792" s="13">
        <v>2017</v>
      </c>
      <c r="D792" s="14" t="s">
        <v>16</v>
      </c>
      <c r="E792" s="14" t="s">
        <v>14</v>
      </c>
      <c r="F792" s="449">
        <v>126.75839999999999</v>
      </c>
      <c r="G792" s="398">
        <v>77</v>
      </c>
      <c r="H792" s="458">
        <v>304</v>
      </c>
      <c r="I792" s="398">
        <v>2484</v>
      </c>
      <c r="J792" s="398">
        <v>2685</v>
      </c>
      <c r="K792" s="398">
        <v>622</v>
      </c>
      <c r="L792" s="392">
        <f t="shared" si="25"/>
        <v>84.554934823091244</v>
      </c>
    </row>
    <row r="793" spans="1:12" x14ac:dyDescent="0.25">
      <c r="A793" s="13">
        <v>14</v>
      </c>
      <c r="B793" s="80" t="str">
        <f t="shared" si="24"/>
        <v>2017Kolín</v>
      </c>
      <c r="C793" s="13">
        <v>2017</v>
      </c>
      <c r="D793" s="14" t="s">
        <v>17</v>
      </c>
      <c r="E793" s="14" t="s">
        <v>14</v>
      </c>
      <c r="F793" s="449">
        <v>120.2928</v>
      </c>
      <c r="G793" s="398">
        <v>76</v>
      </c>
      <c r="H793" s="458">
        <v>270</v>
      </c>
      <c r="I793" s="398">
        <v>1611</v>
      </c>
      <c r="J793" s="398">
        <v>1613</v>
      </c>
      <c r="K793" s="398">
        <v>487</v>
      </c>
      <c r="L793" s="392">
        <f t="shared" si="25"/>
        <v>110.20148791072535</v>
      </c>
    </row>
    <row r="794" spans="1:12" x14ac:dyDescent="0.25">
      <c r="A794" s="13">
        <v>15</v>
      </c>
      <c r="B794" s="80" t="str">
        <f t="shared" si="24"/>
        <v>2017Kutná Hora</v>
      </c>
      <c r="C794" s="13">
        <v>2017</v>
      </c>
      <c r="D794" s="14" t="s">
        <v>18</v>
      </c>
      <c r="E794" s="14" t="s">
        <v>14</v>
      </c>
      <c r="F794" s="449">
        <v>66.735740000000007</v>
      </c>
      <c r="G794" s="398">
        <v>39</v>
      </c>
      <c r="H794" s="458">
        <v>153</v>
      </c>
      <c r="I794" s="398">
        <v>1169</v>
      </c>
      <c r="J794" s="398">
        <v>1146</v>
      </c>
      <c r="K794" s="398">
        <v>141</v>
      </c>
      <c r="L794" s="392">
        <f t="shared" si="25"/>
        <v>44.90837696335079</v>
      </c>
    </row>
    <row r="795" spans="1:12" x14ac:dyDescent="0.25">
      <c r="A795" s="13">
        <v>16</v>
      </c>
      <c r="B795" s="80" t="str">
        <f t="shared" si="24"/>
        <v>2017Mělník</v>
      </c>
      <c r="C795" s="13">
        <v>2017</v>
      </c>
      <c r="D795" s="14" t="s">
        <v>19</v>
      </c>
      <c r="E795" s="14" t="s">
        <v>14</v>
      </c>
      <c r="F795" s="449">
        <v>102.4019</v>
      </c>
      <c r="G795" s="398">
        <v>62</v>
      </c>
      <c r="H795" s="458">
        <v>237</v>
      </c>
      <c r="I795" s="398">
        <v>1358</v>
      </c>
      <c r="J795" s="398">
        <v>1432</v>
      </c>
      <c r="K795" s="398">
        <v>293</v>
      </c>
      <c r="L795" s="392">
        <f t="shared" si="25"/>
        <v>74.682262569832403</v>
      </c>
    </row>
    <row r="796" spans="1:12" x14ac:dyDescent="0.25">
      <c r="A796" s="13">
        <v>17</v>
      </c>
      <c r="B796" s="80" t="str">
        <f t="shared" si="24"/>
        <v>2017Mladá Boleslav</v>
      </c>
      <c r="C796" s="13">
        <v>2017</v>
      </c>
      <c r="D796" s="14" t="s">
        <v>20</v>
      </c>
      <c r="E796" s="14" t="s">
        <v>14</v>
      </c>
      <c r="F796" s="449">
        <v>75.073490000000007</v>
      </c>
      <c r="G796" s="398">
        <v>42</v>
      </c>
      <c r="H796" s="458">
        <v>180</v>
      </c>
      <c r="I796" s="398">
        <v>1693</v>
      </c>
      <c r="J796" s="398">
        <v>1711</v>
      </c>
      <c r="K796" s="398">
        <v>261</v>
      </c>
      <c r="L796" s="392">
        <f t="shared" si="25"/>
        <v>55.677966101694921</v>
      </c>
    </row>
    <row r="797" spans="1:12" x14ac:dyDescent="0.25">
      <c r="A797" s="13">
        <v>18</v>
      </c>
      <c r="B797" s="80" t="str">
        <f t="shared" si="24"/>
        <v>2017Nymburk</v>
      </c>
      <c r="C797" s="13">
        <v>2017</v>
      </c>
      <c r="D797" s="14" t="s">
        <v>21</v>
      </c>
      <c r="E797" s="14" t="s">
        <v>14</v>
      </c>
      <c r="F797" s="449">
        <v>67.721239999999995</v>
      </c>
      <c r="G797" s="398">
        <v>34</v>
      </c>
      <c r="H797" s="458">
        <v>163</v>
      </c>
      <c r="I797" s="398">
        <v>1499</v>
      </c>
      <c r="J797" s="398">
        <v>1525</v>
      </c>
      <c r="K797" s="398">
        <v>190</v>
      </c>
      <c r="L797" s="392">
        <f t="shared" si="25"/>
        <v>45.475409836065573</v>
      </c>
    </row>
    <row r="798" spans="1:12" x14ac:dyDescent="0.25">
      <c r="A798" s="13">
        <v>19</v>
      </c>
      <c r="B798" s="80" t="str">
        <f t="shared" si="24"/>
        <v>2017Praha-Východ</v>
      </c>
      <c r="C798" s="13">
        <v>2017</v>
      </c>
      <c r="D798" s="14" t="s">
        <v>134</v>
      </c>
      <c r="E798" s="14" t="s">
        <v>14</v>
      </c>
      <c r="F798" s="449">
        <v>93.629779999999997</v>
      </c>
      <c r="G798" s="398">
        <v>54</v>
      </c>
      <c r="H798" s="458">
        <v>227</v>
      </c>
      <c r="I798" s="398">
        <v>2201</v>
      </c>
      <c r="J798" s="398">
        <v>2168</v>
      </c>
      <c r="K798" s="398">
        <v>479</v>
      </c>
      <c r="L798" s="392">
        <f t="shared" si="25"/>
        <v>80.643450184501845</v>
      </c>
    </row>
    <row r="799" spans="1:12" x14ac:dyDescent="0.25">
      <c r="A799" s="13">
        <v>20</v>
      </c>
      <c r="B799" s="80" t="str">
        <f t="shared" si="24"/>
        <v>2017Praha-Západ</v>
      </c>
      <c r="C799" s="13">
        <v>2017</v>
      </c>
      <c r="D799" s="14" t="s">
        <v>135</v>
      </c>
      <c r="E799" s="14" t="s">
        <v>14</v>
      </c>
      <c r="F799" s="449">
        <v>72.509860000000003</v>
      </c>
      <c r="G799" s="398">
        <v>38</v>
      </c>
      <c r="H799" s="458">
        <v>199</v>
      </c>
      <c r="I799" s="398">
        <v>2200</v>
      </c>
      <c r="J799" s="398">
        <v>2105</v>
      </c>
      <c r="K799" s="398">
        <v>483</v>
      </c>
      <c r="L799" s="392">
        <f t="shared" si="25"/>
        <v>83.750593824228019</v>
      </c>
    </row>
    <row r="800" spans="1:12" x14ac:dyDescent="0.25">
      <c r="A800" s="13">
        <v>21</v>
      </c>
      <c r="B800" s="80" t="str">
        <f t="shared" si="24"/>
        <v>2017Příbram</v>
      </c>
      <c r="C800" s="13">
        <v>2017</v>
      </c>
      <c r="D800" s="14" t="s">
        <v>22</v>
      </c>
      <c r="E800" s="14" t="s">
        <v>14</v>
      </c>
      <c r="F800" s="449">
        <v>63.62518</v>
      </c>
      <c r="G800" s="398">
        <v>40</v>
      </c>
      <c r="H800" s="458">
        <v>126</v>
      </c>
      <c r="I800" s="398">
        <v>1846</v>
      </c>
      <c r="J800" s="398">
        <v>1752</v>
      </c>
      <c r="K800" s="398">
        <v>329</v>
      </c>
      <c r="L800" s="392">
        <f t="shared" si="25"/>
        <v>68.541666666666671</v>
      </c>
    </row>
    <row r="801" spans="1:12" x14ac:dyDescent="0.25">
      <c r="A801" s="13">
        <v>22</v>
      </c>
      <c r="B801" s="80" t="str">
        <f t="shared" si="24"/>
        <v>2017Rakovník</v>
      </c>
      <c r="C801" s="13">
        <v>2017</v>
      </c>
      <c r="D801" s="14" t="s">
        <v>23</v>
      </c>
      <c r="E801" s="14" t="s">
        <v>14</v>
      </c>
      <c r="F801" s="449">
        <v>93.433170000000004</v>
      </c>
      <c r="G801" s="398">
        <v>50</v>
      </c>
      <c r="H801" s="458">
        <v>225</v>
      </c>
      <c r="I801" s="398">
        <v>890</v>
      </c>
      <c r="J801" s="398">
        <v>932</v>
      </c>
      <c r="K801" s="398">
        <v>164</v>
      </c>
      <c r="L801" s="392">
        <f t="shared" si="25"/>
        <v>64.227467811158803</v>
      </c>
    </row>
    <row r="802" spans="1:12" x14ac:dyDescent="0.25">
      <c r="A802" s="13">
        <v>23</v>
      </c>
      <c r="B802" s="80" t="str">
        <f t="shared" si="24"/>
        <v>2017České Budějovice</v>
      </c>
      <c r="C802" s="13">
        <v>2017</v>
      </c>
      <c r="D802" s="14" t="s">
        <v>24</v>
      </c>
      <c r="E802" s="14" t="s">
        <v>25</v>
      </c>
      <c r="F802" s="449">
        <v>75.160020000000003</v>
      </c>
      <c r="G802" s="398">
        <v>35</v>
      </c>
      <c r="H802" s="458">
        <v>192</v>
      </c>
      <c r="I802" s="398">
        <v>2308</v>
      </c>
      <c r="J802" s="398">
        <v>2245</v>
      </c>
      <c r="K802" s="398">
        <v>442</v>
      </c>
      <c r="L802" s="392">
        <f t="shared" si="25"/>
        <v>71.861915367483292</v>
      </c>
    </row>
    <row r="803" spans="1:12" x14ac:dyDescent="0.25">
      <c r="A803" s="13">
        <v>24</v>
      </c>
      <c r="B803" s="80" t="str">
        <f t="shared" si="24"/>
        <v>2017Český Krumlov</v>
      </c>
      <c r="C803" s="13">
        <v>2017</v>
      </c>
      <c r="D803" s="14" t="s">
        <v>26</v>
      </c>
      <c r="E803" s="14" t="s">
        <v>25</v>
      </c>
      <c r="F803" s="449">
        <v>78.818020000000004</v>
      </c>
      <c r="G803" s="398">
        <v>45</v>
      </c>
      <c r="H803" s="458">
        <v>196</v>
      </c>
      <c r="I803" s="398">
        <v>898</v>
      </c>
      <c r="J803" s="398">
        <v>913</v>
      </c>
      <c r="K803" s="398">
        <v>157</v>
      </c>
      <c r="L803" s="392">
        <f t="shared" si="25"/>
        <v>62.765607886089818</v>
      </c>
    </row>
    <row r="804" spans="1:12" x14ac:dyDescent="0.25">
      <c r="A804" s="13">
        <v>25</v>
      </c>
      <c r="B804" s="80" t="str">
        <f t="shared" si="24"/>
        <v>2017Jindřichův Hradec</v>
      </c>
      <c r="C804" s="13">
        <v>2017</v>
      </c>
      <c r="D804" s="14" t="s">
        <v>27</v>
      </c>
      <c r="E804" s="14" t="s">
        <v>25</v>
      </c>
      <c r="F804" s="449">
        <v>63.314259999999997</v>
      </c>
      <c r="G804" s="398">
        <v>36</v>
      </c>
      <c r="H804" s="458">
        <v>133</v>
      </c>
      <c r="I804" s="398">
        <v>1295</v>
      </c>
      <c r="J804" s="398">
        <v>1301</v>
      </c>
      <c r="K804" s="398">
        <v>165</v>
      </c>
      <c r="L804" s="392">
        <f t="shared" si="25"/>
        <v>46.291314373558805</v>
      </c>
    </row>
    <row r="805" spans="1:12" x14ac:dyDescent="0.25">
      <c r="A805" s="13">
        <v>26</v>
      </c>
      <c r="B805" s="80" t="str">
        <f t="shared" si="24"/>
        <v>2017Pelhřimov</v>
      </c>
      <c r="C805" s="13">
        <v>2017</v>
      </c>
      <c r="D805" s="14" t="s">
        <v>28</v>
      </c>
      <c r="E805" s="14" t="s">
        <v>25</v>
      </c>
      <c r="F805" s="449">
        <v>75.591639999999998</v>
      </c>
      <c r="G805" s="398">
        <v>39</v>
      </c>
      <c r="H805" s="458">
        <v>192</v>
      </c>
      <c r="I805" s="398">
        <v>853</v>
      </c>
      <c r="J805" s="398">
        <v>858</v>
      </c>
      <c r="K805" s="398">
        <v>127</v>
      </c>
      <c r="L805" s="392">
        <f t="shared" si="25"/>
        <v>54.026806526806531</v>
      </c>
    </row>
    <row r="806" spans="1:12" x14ac:dyDescent="0.25">
      <c r="A806" s="13">
        <v>27</v>
      </c>
      <c r="B806" s="80" t="str">
        <f t="shared" si="24"/>
        <v>2017Písek</v>
      </c>
      <c r="C806" s="13">
        <v>2017</v>
      </c>
      <c r="D806" s="14" t="s">
        <v>29</v>
      </c>
      <c r="E806" s="14" t="s">
        <v>25</v>
      </c>
      <c r="F806" s="449">
        <v>89.779910000000001</v>
      </c>
      <c r="G806" s="398">
        <v>48</v>
      </c>
      <c r="H806" s="458">
        <v>215</v>
      </c>
      <c r="I806" s="398">
        <v>973</v>
      </c>
      <c r="J806" s="398">
        <v>1008</v>
      </c>
      <c r="K806" s="398">
        <v>149</v>
      </c>
      <c r="L806" s="392">
        <f t="shared" si="25"/>
        <v>53.953373015873019</v>
      </c>
    </row>
    <row r="807" spans="1:12" x14ac:dyDescent="0.25">
      <c r="A807" s="13">
        <v>28</v>
      </c>
      <c r="B807" s="80" t="str">
        <f t="shared" si="24"/>
        <v>2017Prachatice</v>
      </c>
      <c r="C807" s="13">
        <v>2017</v>
      </c>
      <c r="D807" s="14" t="s">
        <v>30</v>
      </c>
      <c r="E807" s="14" t="s">
        <v>25</v>
      </c>
      <c r="F807" s="449">
        <v>97.306780000000003</v>
      </c>
      <c r="G807" s="398">
        <v>59</v>
      </c>
      <c r="H807" s="458">
        <v>218</v>
      </c>
      <c r="I807" s="398">
        <v>746</v>
      </c>
      <c r="J807" s="398">
        <v>715</v>
      </c>
      <c r="K807" s="398">
        <v>158</v>
      </c>
      <c r="L807" s="392">
        <f t="shared" si="25"/>
        <v>80.657342657342653</v>
      </c>
    </row>
    <row r="808" spans="1:12" x14ac:dyDescent="0.25">
      <c r="A808" s="13">
        <v>29</v>
      </c>
      <c r="B808" s="80" t="str">
        <f t="shared" si="24"/>
        <v>2017Strakonice</v>
      </c>
      <c r="C808" s="13">
        <v>2017</v>
      </c>
      <c r="D808" s="14" t="s">
        <v>31</v>
      </c>
      <c r="E808" s="14" t="s">
        <v>25</v>
      </c>
      <c r="F808" s="449">
        <v>99.090779999999995</v>
      </c>
      <c r="G808" s="398">
        <v>56</v>
      </c>
      <c r="H808" s="458">
        <v>271</v>
      </c>
      <c r="I808" s="398">
        <v>973</v>
      </c>
      <c r="J808" s="398">
        <v>922</v>
      </c>
      <c r="K808" s="398">
        <v>201</v>
      </c>
      <c r="L808" s="392">
        <f t="shared" si="25"/>
        <v>79.571583514099785</v>
      </c>
    </row>
    <row r="809" spans="1:12" x14ac:dyDescent="0.25">
      <c r="A809" s="13">
        <v>30</v>
      </c>
      <c r="B809" s="80" t="str">
        <f t="shared" si="24"/>
        <v>2017Tábor</v>
      </c>
      <c r="C809" s="13">
        <v>2017</v>
      </c>
      <c r="D809" s="14" t="s">
        <v>32</v>
      </c>
      <c r="E809" s="14" t="s">
        <v>25</v>
      </c>
      <c r="F809" s="449">
        <v>73.570040000000006</v>
      </c>
      <c r="G809" s="398">
        <v>36</v>
      </c>
      <c r="H809" s="458">
        <v>176</v>
      </c>
      <c r="I809" s="398">
        <v>1121</v>
      </c>
      <c r="J809" s="398">
        <v>1162</v>
      </c>
      <c r="K809" s="398">
        <v>144</v>
      </c>
      <c r="L809" s="392">
        <f t="shared" si="25"/>
        <v>45.232358003442343</v>
      </c>
    </row>
    <row r="810" spans="1:12" x14ac:dyDescent="0.25">
      <c r="A810" s="13">
        <v>31</v>
      </c>
      <c r="B810" s="80" t="str">
        <f t="shared" si="24"/>
        <v>2017Domažlice</v>
      </c>
      <c r="C810" s="13">
        <v>2017</v>
      </c>
      <c r="D810" s="14" t="s">
        <v>33</v>
      </c>
      <c r="E810" s="14" t="s">
        <v>34</v>
      </c>
      <c r="F810" s="449">
        <v>76.153949999999995</v>
      </c>
      <c r="G810" s="398">
        <v>47</v>
      </c>
      <c r="H810" s="458">
        <v>158</v>
      </c>
      <c r="I810" s="398">
        <v>999</v>
      </c>
      <c r="J810" s="398">
        <v>949</v>
      </c>
      <c r="K810" s="398">
        <v>175</v>
      </c>
      <c r="L810" s="392">
        <f t="shared" si="25"/>
        <v>67.307692307692307</v>
      </c>
    </row>
    <row r="811" spans="1:12" x14ac:dyDescent="0.25">
      <c r="A811" s="13">
        <v>32</v>
      </c>
      <c r="B811" s="80" t="str">
        <f t="shared" si="24"/>
        <v>2017Cheb</v>
      </c>
      <c r="C811" s="13">
        <v>2017</v>
      </c>
      <c r="D811" s="14" t="s">
        <v>35</v>
      </c>
      <c r="E811" s="14" t="s">
        <v>34</v>
      </c>
      <c r="F811" s="449">
        <v>168.86009999999999</v>
      </c>
      <c r="G811" s="398">
        <v>123</v>
      </c>
      <c r="H811" s="458">
        <v>353</v>
      </c>
      <c r="I811" s="398">
        <v>1414</v>
      </c>
      <c r="J811" s="398">
        <v>1534</v>
      </c>
      <c r="K811" s="398">
        <v>435</v>
      </c>
      <c r="L811" s="392">
        <f t="shared" si="25"/>
        <v>103.5039113428944</v>
      </c>
    </row>
    <row r="812" spans="1:12" x14ac:dyDescent="0.25">
      <c r="A812" s="13">
        <v>33</v>
      </c>
      <c r="B812" s="80" t="str">
        <f t="shared" si="24"/>
        <v>2017Karlovy Vary</v>
      </c>
      <c r="C812" s="13">
        <v>2017</v>
      </c>
      <c r="D812" s="14" t="s">
        <v>36</v>
      </c>
      <c r="E812" s="14" t="s">
        <v>34</v>
      </c>
      <c r="F812" s="449">
        <v>98.903899999999993</v>
      </c>
      <c r="G812" s="398">
        <v>56</v>
      </c>
      <c r="H812" s="458">
        <v>219</v>
      </c>
      <c r="I812" s="398">
        <v>1956</v>
      </c>
      <c r="J812" s="398">
        <v>1906</v>
      </c>
      <c r="K812" s="398">
        <v>426</v>
      </c>
      <c r="L812" s="392">
        <f t="shared" si="25"/>
        <v>81.579223504721938</v>
      </c>
    </row>
    <row r="813" spans="1:12" x14ac:dyDescent="0.25">
      <c r="A813" s="13">
        <v>34</v>
      </c>
      <c r="B813" s="80" t="str">
        <f t="shared" si="24"/>
        <v>2017Klatovy</v>
      </c>
      <c r="C813" s="13">
        <v>2017</v>
      </c>
      <c r="D813" s="14" t="s">
        <v>37</v>
      </c>
      <c r="E813" s="14" t="s">
        <v>34</v>
      </c>
      <c r="F813" s="449">
        <v>123.24209999999999</v>
      </c>
      <c r="G813" s="398">
        <v>70</v>
      </c>
      <c r="H813" s="458">
        <v>291</v>
      </c>
      <c r="I813" s="398">
        <v>1113</v>
      </c>
      <c r="J813" s="398">
        <v>1147</v>
      </c>
      <c r="K813" s="398">
        <v>263</v>
      </c>
      <c r="L813" s="392">
        <f t="shared" si="25"/>
        <v>83.692240627724502</v>
      </c>
    </row>
    <row r="814" spans="1:12" x14ac:dyDescent="0.25">
      <c r="A814" s="13">
        <v>35</v>
      </c>
      <c r="B814" s="80" t="str">
        <f t="shared" si="24"/>
        <v>2017Plzeň-jih</v>
      </c>
      <c r="C814" s="13">
        <v>2017</v>
      </c>
      <c r="D814" s="14" t="s">
        <v>38</v>
      </c>
      <c r="E814" s="14" t="s">
        <v>34</v>
      </c>
      <c r="F814" s="449">
        <v>101.33750000000001</v>
      </c>
      <c r="G814" s="398">
        <v>67.5</v>
      </c>
      <c r="H814" s="458">
        <v>217</v>
      </c>
      <c r="I814" s="398">
        <v>1226</v>
      </c>
      <c r="J814" s="398">
        <v>1296</v>
      </c>
      <c r="K814" s="398">
        <v>279</v>
      </c>
      <c r="L814" s="392">
        <f t="shared" si="25"/>
        <v>78.5763888888889</v>
      </c>
    </row>
    <row r="815" spans="1:12" x14ac:dyDescent="0.25">
      <c r="A815" s="13">
        <v>36</v>
      </c>
      <c r="B815" s="80" t="str">
        <f t="shared" si="24"/>
        <v>2017Plzeň-Město</v>
      </c>
      <c r="C815" s="13">
        <v>2017</v>
      </c>
      <c r="D815" s="14" t="s">
        <v>136</v>
      </c>
      <c r="E815" s="14" t="s">
        <v>34</v>
      </c>
      <c r="F815" s="449">
        <v>123.08799999999999</v>
      </c>
      <c r="G815" s="398">
        <v>72</v>
      </c>
      <c r="H815" s="458">
        <v>278</v>
      </c>
      <c r="I815" s="398">
        <v>2521</v>
      </c>
      <c r="J815" s="398">
        <v>2317</v>
      </c>
      <c r="K815" s="398">
        <v>826</v>
      </c>
      <c r="L815" s="392">
        <f t="shared" si="25"/>
        <v>130.12084592145015</v>
      </c>
    </row>
    <row r="816" spans="1:12" x14ac:dyDescent="0.25">
      <c r="A816" s="13">
        <v>37</v>
      </c>
      <c r="B816" s="80" t="str">
        <f t="shared" si="24"/>
        <v>2017Plzeň-sever</v>
      </c>
      <c r="C816" s="13">
        <v>2017</v>
      </c>
      <c r="D816" s="14" t="s">
        <v>39</v>
      </c>
      <c r="E816" s="14" t="s">
        <v>34</v>
      </c>
      <c r="F816" s="449">
        <v>104.8378</v>
      </c>
      <c r="G816" s="398">
        <v>69</v>
      </c>
      <c r="H816" s="458">
        <v>224</v>
      </c>
      <c r="I816" s="398">
        <v>1003</v>
      </c>
      <c r="J816" s="398">
        <v>839</v>
      </c>
      <c r="K816" s="398">
        <v>346</v>
      </c>
      <c r="L816" s="392">
        <f t="shared" si="25"/>
        <v>150.52443384982121</v>
      </c>
    </row>
    <row r="817" spans="1:12" x14ac:dyDescent="0.25">
      <c r="A817" s="13">
        <v>38</v>
      </c>
      <c r="B817" s="80" t="str">
        <f t="shared" si="24"/>
        <v>2017Rokycany</v>
      </c>
      <c r="C817" s="13">
        <v>2017</v>
      </c>
      <c r="D817" s="14" t="s">
        <v>40</v>
      </c>
      <c r="E817" s="14" t="s">
        <v>34</v>
      </c>
      <c r="F817" s="449">
        <v>101.23480000000001</v>
      </c>
      <c r="G817" s="398">
        <v>62</v>
      </c>
      <c r="H817" s="458">
        <v>232</v>
      </c>
      <c r="I817" s="398">
        <v>649</v>
      </c>
      <c r="J817" s="398">
        <v>580</v>
      </c>
      <c r="K817" s="398">
        <v>183</v>
      </c>
      <c r="L817" s="392">
        <f t="shared" si="25"/>
        <v>115.16379310344828</v>
      </c>
    </row>
    <row r="818" spans="1:12" x14ac:dyDescent="0.25">
      <c r="A818" s="13">
        <v>39</v>
      </c>
      <c r="B818" s="80" t="str">
        <f t="shared" si="24"/>
        <v>2017Sokolov</v>
      </c>
      <c r="C818" s="13">
        <v>2017</v>
      </c>
      <c r="D818" s="14" t="s">
        <v>41</v>
      </c>
      <c r="E818" s="14" t="s">
        <v>34</v>
      </c>
      <c r="F818" s="449">
        <v>124.679</v>
      </c>
      <c r="G818" s="398">
        <v>83</v>
      </c>
      <c r="H818" s="458">
        <v>245</v>
      </c>
      <c r="I818" s="398">
        <v>1594</v>
      </c>
      <c r="J818" s="398">
        <v>1554</v>
      </c>
      <c r="K818" s="398">
        <v>414</v>
      </c>
      <c r="L818" s="392">
        <f t="shared" si="25"/>
        <v>97.239382239382252</v>
      </c>
    </row>
    <row r="819" spans="1:12" x14ac:dyDescent="0.25">
      <c r="A819" s="13">
        <v>40</v>
      </c>
      <c r="B819" s="80" t="str">
        <f t="shared" si="24"/>
        <v>2017Tachov</v>
      </c>
      <c r="C819" s="13">
        <v>2017</v>
      </c>
      <c r="D819" s="14" t="s">
        <v>42</v>
      </c>
      <c r="E819" s="14" t="s">
        <v>34</v>
      </c>
      <c r="F819" s="449">
        <v>141.42830000000001</v>
      </c>
      <c r="G819" s="398">
        <v>69</v>
      </c>
      <c r="H819" s="458">
        <v>315</v>
      </c>
      <c r="I819" s="398">
        <v>703</v>
      </c>
      <c r="J819" s="398">
        <v>704</v>
      </c>
      <c r="K819" s="398">
        <v>215</v>
      </c>
      <c r="L819" s="392">
        <f t="shared" si="25"/>
        <v>111.47017045454547</v>
      </c>
    </row>
    <row r="820" spans="1:12" x14ac:dyDescent="0.25">
      <c r="A820" s="13">
        <v>41</v>
      </c>
      <c r="B820" s="80" t="str">
        <f t="shared" si="24"/>
        <v>2017Česká Lípa</v>
      </c>
      <c r="C820" s="13">
        <v>2017</v>
      </c>
      <c r="D820" s="14" t="s">
        <v>43</v>
      </c>
      <c r="E820" s="14" t="s">
        <v>44</v>
      </c>
      <c r="F820" s="449">
        <v>113.3505</v>
      </c>
      <c r="G820" s="398">
        <v>68</v>
      </c>
      <c r="H820" s="458">
        <v>234</v>
      </c>
      <c r="I820" s="398">
        <v>1802</v>
      </c>
      <c r="J820" s="398">
        <v>1715</v>
      </c>
      <c r="K820" s="398">
        <v>479</v>
      </c>
      <c r="L820" s="392">
        <f t="shared" si="25"/>
        <v>101.94460641399417</v>
      </c>
    </row>
    <row r="821" spans="1:12" x14ac:dyDescent="0.25">
      <c r="A821" s="13">
        <v>42</v>
      </c>
      <c r="B821" s="80" t="str">
        <f t="shared" si="24"/>
        <v>2017Děčín</v>
      </c>
      <c r="C821" s="13">
        <v>2017</v>
      </c>
      <c r="D821" s="14" t="s">
        <v>45</v>
      </c>
      <c r="E821" s="14" t="s">
        <v>44</v>
      </c>
      <c r="F821" s="449">
        <v>277.04509999999999</v>
      </c>
      <c r="G821" s="398">
        <v>105</v>
      </c>
      <c r="H821" s="458">
        <v>864</v>
      </c>
      <c r="I821" s="398">
        <v>2082</v>
      </c>
      <c r="J821" s="398">
        <v>2379</v>
      </c>
      <c r="K821" s="398">
        <v>1707</v>
      </c>
      <c r="L821" s="392">
        <f t="shared" si="25"/>
        <v>261.89785624211856</v>
      </c>
    </row>
    <row r="822" spans="1:12" x14ac:dyDescent="0.25">
      <c r="A822" s="13">
        <v>43</v>
      </c>
      <c r="B822" s="80" t="str">
        <f t="shared" si="24"/>
        <v>2017Chomutov</v>
      </c>
      <c r="C822" s="13">
        <v>2017</v>
      </c>
      <c r="D822" s="14" t="s">
        <v>46</v>
      </c>
      <c r="E822" s="14" t="s">
        <v>44</v>
      </c>
      <c r="F822" s="449">
        <v>476.26119999999997</v>
      </c>
      <c r="G822" s="398">
        <v>435</v>
      </c>
      <c r="H822" s="458">
        <v>938</v>
      </c>
      <c r="I822" s="398">
        <v>1715</v>
      </c>
      <c r="J822" s="398">
        <v>2434</v>
      </c>
      <c r="K822" s="398">
        <v>1397</v>
      </c>
      <c r="L822" s="392">
        <f t="shared" si="25"/>
        <v>209.49260476581759</v>
      </c>
    </row>
    <row r="823" spans="1:12" x14ac:dyDescent="0.25">
      <c r="A823" s="13">
        <v>44</v>
      </c>
      <c r="B823" s="80" t="str">
        <f t="shared" si="24"/>
        <v>2017Jablonec nad Nisou</v>
      </c>
      <c r="C823" s="13">
        <v>2017</v>
      </c>
      <c r="D823" s="14" t="s">
        <v>47</v>
      </c>
      <c r="E823" s="14" t="s">
        <v>44</v>
      </c>
      <c r="F823" s="449">
        <v>100.3188</v>
      </c>
      <c r="G823" s="398">
        <v>51</v>
      </c>
      <c r="H823" s="458">
        <v>253.5</v>
      </c>
      <c r="I823" s="398">
        <v>1135</v>
      </c>
      <c r="J823" s="398">
        <v>1160</v>
      </c>
      <c r="K823" s="398">
        <v>248</v>
      </c>
      <c r="L823" s="392">
        <f t="shared" si="25"/>
        <v>78.034482758620697</v>
      </c>
    </row>
    <row r="824" spans="1:12" x14ac:dyDescent="0.25">
      <c r="A824" s="13">
        <v>45</v>
      </c>
      <c r="B824" s="80" t="str">
        <f t="shared" si="24"/>
        <v>2017Liberec</v>
      </c>
      <c r="C824" s="13">
        <v>2017</v>
      </c>
      <c r="D824" s="14" t="s">
        <v>48</v>
      </c>
      <c r="E824" s="14" t="s">
        <v>44</v>
      </c>
      <c r="F824" s="449">
        <v>180.03210000000001</v>
      </c>
      <c r="G824" s="398">
        <v>95.5</v>
      </c>
      <c r="H824" s="458">
        <v>456.5</v>
      </c>
      <c r="I824" s="398">
        <v>1975</v>
      </c>
      <c r="J824" s="398">
        <v>2089</v>
      </c>
      <c r="K824" s="398">
        <v>763</v>
      </c>
      <c r="L824" s="392">
        <f t="shared" si="25"/>
        <v>133.31498324557205</v>
      </c>
    </row>
    <row r="825" spans="1:12" x14ac:dyDescent="0.25">
      <c r="A825" s="13">
        <v>46</v>
      </c>
      <c r="B825" s="80" t="str">
        <f t="shared" si="24"/>
        <v>2017Litoměřice</v>
      </c>
      <c r="C825" s="13">
        <v>2017</v>
      </c>
      <c r="D825" s="14" t="s">
        <v>49</v>
      </c>
      <c r="E825" s="14" t="s">
        <v>44</v>
      </c>
      <c r="F825" s="449">
        <v>158.7381</v>
      </c>
      <c r="G825" s="398">
        <v>83</v>
      </c>
      <c r="H825" s="458">
        <v>329</v>
      </c>
      <c r="I825" s="398">
        <v>1690</v>
      </c>
      <c r="J825" s="398">
        <v>1780</v>
      </c>
      <c r="K825" s="398">
        <v>456</v>
      </c>
      <c r="L825" s="392">
        <f t="shared" si="25"/>
        <v>93.50561797752809</v>
      </c>
    </row>
    <row r="826" spans="1:12" x14ac:dyDescent="0.25">
      <c r="A826" s="13">
        <v>47</v>
      </c>
      <c r="B826" s="80" t="str">
        <f t="shared" si="24"/>
        <v>2017Louny</v>
      </c>
      <c r="C826" s="13">
        <v>2017</v>
      </c>
      <c r="D826" s="14" t="s">
        <v>50</v>
      </c>
      <c r="E826" s="14" t="s">
        <v>44</v>
      </c>
      <c r="F826" s="449">
        <v>249.34289999999999</v>
      </c>
      <c r="G826" s="398">
        <v>127</v>
      </c>
      <c r="H826" s="458">
        <v>695</v>
      </c>
      <c r="I826" s="398">
        <v>1096</v>
      </c>
      <c r="J826" s="398">
        <v>1374</v>
      </c>
      <c r="K826" s="398">
        <v>370</v>
      </c>
      <c r="L826" s="392">
        <f t="shared" si="25"/>
        <v>98.289665211062584</v>
      </c>
    </row>
    <row r="827" spans="1:12" x14ac:dyDescent="0.25">
      <c r="A827" s="13">
        <v>48</v>
      </c>
      <c r="B827" s="80" t="str">
        <f t="shared" si="24"/>
        <v>2017Most</v>
      </c>
      <c r="C827" s="13">
        <v>2017</v>
      </c>
      <c r="D827" s="14" t="s">
        <v>51</v>
      </c>
      <c r="E827" s="14" t="s">
        <v>44</v>
      </c>
      <c r="F827" s="449">
        <v>232.8366</v>
      </c>
      <c r="G827" s="398">
        <v>131</v>
      </c>
      <c r="H827" s="458">
        <v>595</v>
      </c>
      <c r="I827" s="398">
        <v>1896</v>
      </c>
      <c r="J827" s="398">
        <v>2177</v>
      </c>
      <c r="K827" s="398">
        <v>1096</v>
      </c>
      <c r="L827" s="392">
        <f t="shared" si="25"/>
        <v>183.75746440055124</v>
      </c>
    </row>
    <row r="828" spans="1:12" x14ac:dyDescent="0.25">
      <c r="A828" s="13">
        <v>49</v>
      </c>
      <c r="B828" s="80" t="str">
        <f t="shared" si="24"/>
        <v>2017Teplice</v>
      </c>
      <c r="C828" s="13">
        <v>2017</v>
      </c>
      <c r="D828" s="14" t="s">
        <v>52</v>
      </c>
      <c r="E828" s="14" t="s">
        <v>44</v>
      </c>
      <c r="F828" s="449">
        <v>159.38059999999999</v>
      </c>
      <c r="G828" s="398">
        <v>80</v>
      </c>
      <c r="H828" s="458">
        <v>403</v>
      </c>
      <c r="I828" s="398">
        <v>1751</v>
      </c>
      <c r="J828" s="398">
        <v>1804</v>
      </c>
      <c r="K828" s="398">
        <v>660</v>
      </c>
      <c r="L828" s="392">
        <f t="shared" si="25"/>
        <v>133.53658536585365</v>
      </c>
    </row>
    <row r="829" spans="1:12" x14ac:dyDescent="0.25">
      <c r="A829" s="13">
        <v>50</v>
      </c>
      <c r="B829" s="80" t="str">
        <f t="shared" si="24"/>
        <v>2017Ústí nad Labem</v>
      </c>
      <c r="C829" s="13">
        <v>2017</v>
      </c>
      <c r="D829" s="14" t="s">
        <v>53</v>
      </c>
      <c r="E829" s="14" t="s">
        <v>44</v>
      </c>
      <c r="F829" s="449">
        <v>212.64940000000001</v>
      </c>
      <c r="G829" s="398">
        <v>141</v>
      </c>
      <c r="H829" s="458">
        <v>486</v>
      </c>
      <c r="I829" s="398">
        <v>2088</v>
      </c>
      <c r="J829" s="398">
        <v>2482</v>
      </c>
      <c r="K829" s="398">
        <v>785</v>
      </c>
      <c r="L829" s="392">
        <f t="shared" si="25"/>
        <v>115.44117647058823</v>
      </c>
    </row>
    <row r="830" spans="1:12" x14ac:dyDescent="0.25">
      <c r="A830" s="13">
        <v>51</v>
      </c>
      <c r="B830" s="80" t="str">
        <f t="shared" si="24"/>
        <v>2017Havlíčkův Brod</v>
      </c>
      <c r="C830" s="13">
        <v>2017</v>
      </c>
      <c r="D830" s="14" t="s">
        <v>54</v>
      </c>
      <c r="E830" s="14" t="s">
        <v>55</v>
      </c>
      <c r="F830" s="449">
        <v>94.028109999999998</v>
      </c>
      <c r="G830" s="398">
        <v>53</v>
      </c>
      <c r="H830" s="458">
        <v>228</v>
      </c>
      <c r="I830" s="398">
        <v>1150</v>
      </c>
      <c r="J830" s="398">
        <v>1120</v>
      </c>
      <c r="K830" s="398">
        <v>262</v>
      </c>
      <c r="L830" s="392">
        <f t="shared" si="25"/>
        <v>85.383928571428569</v>
      </c>
    </row>
    <row r="831" spans="1:12" x14ac:dyDescent="0.25">
      <c r="A831" s="13">
        <v>52</v>
      </c>
      <c r="B831" s="80" t="str">
        <f t="shared" si="24"/>
        <v>2017Hradec Králové</v>
      </c>
      <c r="C831" s="13">
        <v>2017</v>
      </c>
      <c r="D831" s="14" t="s">
        <v>56</v>
      </c>
      <c r="E831" s="14" t="s">
        <v>55</v>
      </c>
      <c r="F831" s="449">
        <v>119.495</v>
      </c>
      <c r="G831" s="398">
        <v>73.5</v>
      </c>
      <c r="H831" s="458">
        <v>275</v>
      </c>
      <c r="I831" s="398">
        <v>1724</v>
      </c>
      <c r="J831" s="398">
        <v>1858</v>
      </c>
      <c r="K831" s="398">
        <v>499</v>
      </c>
      <c r="L831" s="392">
        <f t="shared" si="25"/>
        <v>98.027448869752419</v>
      </c>
    </row>
    <row r="832" spans="1:12" x14ac:dyDescent="0.25">
      <c r="A832" s="13">
        <v>53</v>
      </c>
      <c r="B832" s="80" t="str">
        <f t="shared" si="24"/>
        <v>2017Chrudim</v>
      </c>
      <c r="C832" s="13">
        <v>2017</v>
      </c>
      <c r="D832" s="14" t="s">
        <v>57</v>
      </c>
      <c r="E832" s="14" t="s">
        <v>55</v>
      </c>
      <c r="F832" s="449">
        <v>160.00970000000001</v>
      </c>
      <c r="G832" s="398">
        <v>84</v>
      </c>
      <c r="H832" s="458">
        <v>371</v>
      </c>
      <c r="I832" s="398">
        <v>1234</v>
      </c>
      <c r="J832" s="398">
        <v>1136</v>
      </c>
      <c r="K832" s="398">
        <v>436</v>
      </c>
      <c r="L832" s="392">
        <f t="shared" si="25"/>
        <v>140.08802816901408</v>
      </c>
    </row>
    <row r="833" spans="1:12" x14ac:dyDescent="0.25">
      <c r="A833" s="13">
        <v>54</v>
      </c>
      <c r="B833" s="80" t="str">
        <f t="shared" si="24"/>
        <v>2017Jičín</v>
      </c>
      <c r="C833" s="13">
        <v>2017</v>
      </c>
      <c r="D833" s="14" t="s">
        <v>58</v>
      </c>
      <c r="E833" s="14" t="s">
        <v>55</v>
      </c>
      <c r="F833" s="449">
        <v>179.27670000000001</v>
      </c>
      <c r="G833" s="398">
        <v>128.5</v>
      </c>
      <c r="H833" s="458">
        <v>372</v>
      </c>
      <c r="I833" s="398">
        <v>936</v>
      </c>
      <c r="J833" s="398">
        <v>926</v>
      </c>
      <c r="K833" s="398">
        <v>344</v>
      </c>
      <c r="L833" s="392">
        <f t="shared" si="25"/>
        <v>135.5939524838013</v>
      </c>
    </row>
    <row r="834" spans="1:12" x14ac:dyDescent="0.25">
      <c r="A834" s="13">
        <v>55</v>
      </c>
      <c r="B834" s="80" t="str">
        <f t="shared" si="24"/>
        <v>2017Náchod</v>
      </c>
      <c r="C834" s="13">
        <v>2017</v>
      </c>
      <c r="D834" s="14" t="s">
        <v>59</v>
      </c>
      <c r="E834" s="14" t="s">
        <v>55</v>
      </c>
      <c r="F834" s="449">
        <v>100.09059999999999</v>
      </c>
      <c r="G834" s="398">
        <v>55</v>
      </c>
      <c r="H834" s="458">
        <v>229</v>
      </c>
      <c r="I834" s="398">
        <v>1547</v>
      </c>
      <c r="J834" s="398">
        <v>1473</v>
      </c>
      <c r="K834" s="398">
        <v>421</v>
      </c>
      <c r="L834" s="392">
        <f t="shared" si="25"/>
        <v>104.32111337406654</v>
      </c>
    </row>
    <row r="835" spans="1:12" x14ac:dyDescent="0.25">
      <c r="A835" s="13">
        <v>56</v>
      </c>
      <c r="B835" s="80" t="str">
        <f t="shared" si="24"/>
        <v>2017Pardubice</v>
      </c>
      <c r="C835" s="13">
        <v>2017</v>
      </c>
      <c r="D835" s="14" t="s">
        <v>60</v>
      </c>
      <c r="E835" s="14" t="s">
        <v>55</v>
      </c>
      <c r="F835" s="449">
        <v>91.155569999999997</v>
      </c>
      <c r="G835" s="398">
        <v>56</v>
      </c>
      <c r="H835" s="458">
        <v>199</v>
      </c>
      <c r="I835" s="398">
        <v>1830</v>
      </c>
      <c r="J835" s="398">
        <v>1889</v>
      </c>
      <c r="K835" s="398">
        <v>349</v>
      </c>
      <c r="L835" s="392">
        <f t="shared" si="25"/>
        <v>67.435150873478037</v>
      </c>
    </row>
    <row r="836" spans="1:12" x14ac:dyDescent="0.25">
      <c r="A836" s="13">
        <v>57</v>
      </c>
      <c r="B836" s="80" t="str">
        <f t="shared" si="24"/>
        <v>2017Rychnov nad Kněžnou</v>
      </c>
      <c r="C836" s="13">
        <v>2017</v>
      </c>
      <c r="D836" s="14" t="s">
        <v>61</v>
      </c>
      <c r="E836" s="14" t="s">
        <v>55</v>
      </c>
      <c r="F836" s="449">
        <v>146.5522</v>
      </c>
      <c r="G836" s="398">
        <v>127</v>
      </c>
      <c r="H836" s="458">
        <v>290</v>
      </c>
      <c r="I836" s="398">
        <v>947</v>
      </c>
      <c r="J836" s="398">
        <v>1476</v>
      </c>
      <c r="K836" s="398">
        <v>353</v>
      </c>
      <c r="L836" s="392">
        <f t="shared" si="25"/>
        <v>87.293360433604335</v>
      </c>
    </row>
    <row r="837" spans="1:12" x14ac:dyDescent="0.25">
      <c r="A837" s="13">
        <v>58</v>
      </c>
      <c r="B837" s="80" t="str">
        <f t="shared" si="24"/>
        <v>2017Semily</v>
      </c>
      <c r="C837" s="13">
        <v>2017</v>
      </c>
      <c r="D837" s="14" t="s">
        <v>62</v>
      </c>
      <c r="E837" s="14" t="s">
        <v>55</v>
      </c>
      <c r="F837" s="449">
        <v>179.48099999999999</v>
      </c>
      <c r="G837" s="398">
        <v>97</v>
      </c>
      <c r="H837" s="458">
        <v>463</v>
      </c>
      <c r="I837" s="398">
        <v>593</v>
      </c>
      <c r="J837" s="398">
        <v>562</v>
      </c>
      <c r="K837" s="398">
        <v>299</v>
      </c>
      <c r="L837" s="392">
        <f t="shared" si="25"/>
        <v>194.19039145907473</v>
      </c>
    </row>
    <row r="838" spans="1:12" x14ac:dyDescent="0.25">
      <c r="A838" s="13">
        <v>59</v>
      </c>
      <c r="B838" s="80" t="str">
        <f t="shared" si="24"/>
        <v>2017Svitavy</v>
      </c>
      <c r="C838" s="13">
        <v>2017</v>
      </c>
      <c r="D838" s="14" t="s">
        <v>63</v>
      </c>
      <c r="E838" s="14" t="s">
        <v>55</v>
      </c>
      <c r="F838" s="449">
        <v>82.377859999999998</v>
      </c>
      <c r="G838" s="398">
        <v>41</v>
      </c>
      <c r="H838" s="458">
        <v>224</v>
      </c>
      <c r="I838" s="398">
        <v>1312</v>
      </c>
      <c r="J838" s="398">
        <v>1307</v>
      </c>
      <c r="K838" s="398">
        <v>268</v>
      </c>
      <c r="L838" s="392">
        <f t="shared" si="25"/>
        <v>74.843152257077278</v>
      </c>
    </row>
    <row r="839" spans="1:12" x14ac:dyDescent="0.25">
      <c r="A839" s="13">
        <v>60</v>
      </c>
      <c r="B839" s="80" t="str">
        <f t="shared" ref="B839:B902" si="26">CONCATENATE(C839,D839)</f>
        <v>2017Trutnov</v>
      </c>
      <c r="C839" s="13">
        <v>2017</v>
      </c>
      <c r="D839" s="14" t="s">
        <v>64</v>
      </c>
      <c r="E839" s="14" t="s">
        <v>55</v>
      </c>
      <c r="F839" s="449">
        <v>116.3282</v>
      </c>
      <c r="G839" s="398">
        <v>58</v>
      </c>
      <c r="H839" s="458">
        <v>288</v>
      </c>
      <c r="I839" s="398">
        <v>1621</v>
      </c>
      <c r="J839" s="398">
        <v>1513</v>
      </c>
      <c r="K839" s="398">
        <v>509</v>
      </c>
      <c r="L839" s="392">
        <f t="shared" ref="L839:L902" si="27">K839/J839*365</f>
        <v>122.79246530072705</v>
      </c>
    </row>
    <row r="840" spans="1:12" x14ac:dyDescent="0.25">
      <c r="A840" s="13">
        <v>61</v>
      </c>
      <c r="B840" s="80" t="str">
        <f t="shared" si="26"/>
        <v>2017Ústí nad Orlicí</v>
      </c>
      <c r="C840" s="13">
        <v>2017</v>
      </c>
      <c r="D840" s="14" t="s">
        <v>65</v>
      </c>
      <c r="E840" s="14" t="s">
        <v>55</v>
      </c>
      <c r="F840" s="449">
        <v>109.8044</v>
      </c>
      <c r="G840" s="398">
        <v>47</v>
      </c>
      <c r="H840" s="458">
        <v>319</v>
      </c>
      <c r="I840" s="398">
        <v>1669</v>
      </c>
      <c r="J840" s="398">
        <v>1690</v>
      </c>
      <c r="K840" s="398">
        <v>366</v>
      </c>
      <c r="L840" s="392">
        <f t="shared" si="27"/>
        <v>79.047337278106511</v>
      </c>
    </row>
    <row r="841" spans="1:12" x14ac:dyDescent="0.25">
      <c r="A841" s="13">
        <v>62</v>
      </c>
      <c r="B841" s="80" t="str">
        <f t="shared" si="26"/>
        <v>2017Blansko</v>
      </c>
      <c r="C841" s="13">
        <v>2017</v>
      </c>
      <c r="D841" s="14" t="s">
        <v>66</v>
      </c>
      <c r="E841" s="14" t="s">
        <v>67</v>
      </c>
      <c r="F841" s="449">
        <v>186.55629999999999</v>
      </c>
      <c r="G841" s="398">
        <v>114</v>
      </c>
      <c r="H841" s="458">
        <v>421</v>
      </c>
      <c r="I841" s="398">
        <v>1105</v>
      </c>
      <c r="J841" s="398">
        <v>1365</v>
      </c>
      <c r="K841" s="398">
        <v>269</v>
      </c>
      <c r="L841" s="392">
        <f t="shared" si="27"/>
        <v>71.930402930402934</v>
      </c>
    </row>
    <row r="842" spans="1:12" x14ac:dyDescent="0.25">
      <c r="A842" s="13">
        <v>63</v>
      </c>
      <c r="B842" s="80" t="str">
        <f t="shared" si="26"/>
        <v>2017Brno-město</v>
      </c>
      <c r="C842" s="13">
        <v>2017</v>
      </c>
      <c r="D842" s="14" t="s">
        <v>68</v>
      </c>
      <c r="E842" s="14" t="s">
        <v>67</v>
      </c>
      <c r="F842" s="449">
        <v>194.95949999999999</v>
      </c>
      <c r="G842" s="398">
        <v>117</v>
      </c>
      <c r="H842" s="458">
        <v>454</v>
      </c>
      <c r="I842" s="398">
        <v>3312</v>
      </c>
      <c r="J842" s="398">
        <v>3375</v>
      </c>
      <c r="K842" s="398">
        <v>1469</v>
      </c>
      <c r="L842" s="392">
        <f t="shared" si="27"/>
        <v>158.86962962962963</v>
      </c>
    </row>
    <row r="843" spans="1:12" x14ac:dyDescent="0.25">
      <c r="A843" s="13">
        <v>64</v>
      </c>
      <c r="B843" s="80" t="str">
        <f t="shared" si="26"/>
        <v>2017Brno-venkov</v>
      </c>
      <c r="C843" s="13">
        <v>2017</v>
      </c>
      <c r="D843" s="14" t="s">
        <v>69</v>
      </c>
      <c r="E843" s="14" t="s">
        <v>67</v>
      </c>
      <c r="F843" s="449">
        <v>166.6797</v>
      </c>
      <c r="G843" s="398">
        <v>79</v>
      </c>
      <c r="H843" s="458">
        <v>454</v>
      </c>
      <c r="I843" s="398">
        <v>1500</v>
      </c>
      <c r="J843" s="398">
        <v>1592</v>
      </c>
      <c r="K843" s="398">
        <v>378</v>
      </c>
      <c r="L843" s="392">
        <f t="shared" si="27"/>
        <v>86.664572864321613</v>
      </c>
    </row>
    <row r="844" spans="1:12" x14ac:dyDescent="0.25">
      <c r="A844" s="13">
        <v>65</v>
      </c>
      <c r="B844" s="80" t="str">
        <f t="shared" si="26"/>
        <v>2017Břeclav</v>
      </c>
      <c r="C844" s="13">
        <v>2017</v>
      </c>
      <c r="D844" s="14" t="s">
        <v>70</v>
      </c>
      <c r="E844" s="14" t="s">
        <v>67</v>
      </c>
      <c r="F844" s="449">
        <v>210.2936</v>
      </c>
      <c r="G844" s="398">
        <v>133</v>
      </c>
      <c r="H844" s="458">
        <v>538</v>
      </c>
      <c r="I844" s="398">
        <v>1226</v>
      </c>
      <c r="J844" s="398">
        <v>1388</v>
      </c>
      <c r="K844" s="398">
        <v>626</v>
      </c>
      <c r="L844" s="392">
        <f t="shared" si="27"/>
        <v>164.61815561959654</v>
      </c>
    </row>
    <row r="845" spans="1:12" x14ac:dyDescent="0.25">
      <c r="A845" s="13">
        <v>66</v>
      </c>
      <c r="B845" s="80" t="str">
        <f t="shared" si="26"/>
        <v>2017Hodonín</v>
      </c>
      <c r="C845" s="13">
        <v>2017</v>
      </c>
      <c r="D845" s="14" t="s">
        <v>71</v>
      </c>
      <c r="E845" s="14" t="s">
        <v>67</v>
      </c>
      <c r="F845" s="449">
        <v>282.4957</v>
      </c>
      <c r="G845" s="398">
        <v>203</v>
      </c>
      <c r="H845" s="458">
        <v>630</v>
      </c>
      <c r="I845" s="398">
        <v>1525</v>
      </c>
      <c r="J845" s="398">
        <v>1637</v>
      </c>
      <c r="K845" s="398">
        <v>850</v>
      </c>
      <c r="L845" s="392">
        <f t="shared" si="27"/>
        <v>189.52351863164324</v>
      </c>
    </row>
    <row r="846" spans="1:12" x14ac:dyDescent="0.25">
      <c r="A846" s="13">
        <v>67</v>
      </c>
      <c r="B846" s="80" t="str">
        <f t="shared" si="26"/>
        <v>2017Jihlava</v>
      </c>
      <c r="C846" s="13">
        <v>2017</v>
      </c>
      <c r="D846" s="14" t="s">
        <v>72</v>
      </c>
      <c r="E846" s="14" t="s">
        <v>67</v>
      </c>
      <c r="F846" s="449">
        <v>161.7747</v>
      </c>
      <c r="G846" s="398">
        <v>109</v>
      </c>
      <c r="H846" s="458">
        <v>329</v>
      </c>
      <c r="I846" s="398">
        <v>1298</v>
      </c>
      <c r="J846" s="398">
        <v>1256</v>
      </c>
      <c r="K846" s="398">
        <v>464</v>
      </c>
      <c r="L846" s="392">
        <f t="shared" si="27"/>
        <v>134.84076433121018</v>
      </c>
    </row>
    <row r="847" spans="1:12" x14ac:dyDescent="0.25">
      <c r="A847" s="13">
        <v>68</v>
      </c>
      <c r="B847" s="80" t="str">
        <f t="shared" si="26"/>
        <v>2017Kroměříž</v>
      </c>
      <c r="C847" s="13">
        <v>2017</v>
      </c>
      <c r="D847" s="14" t="s">
        <v>73</v>
      </c>
      <c r="E847" s="14" t="s">
        <v>67</v>
      </c>
      <c r="F847" s="449">
        <v>196.86879999999999</v>
      </c>
      <c r="G847" s="398">
        <v>120</v>
      </c>
      <c r="H847" s="458">
        <v>480</v>
      </c>
      <c r="I847" s="398">
        <v>1432</v>
      </c>
      <c r="J847" s="398">
        <v>1794</v>
      </c>
      <c r="K847" s="398">
        <v>520</v>
      </c>
      <c r="L847" s="392">
        <f t="shared" si="27"/>
        <v>105.79710144927536</v>
      </c>
    </row>
    <row r="848" spans="1:12" x14ac:dyDescent="0.25">
      <c r="A848" s="13">
        <v>69</v>
      </c>
      <c r="B848" s="80" t="str">
        <f t="shared" si="26"/>
        <v>2017Prostějov</v>
      </c>
      <c r="C848" s="13">
        <v>2017</v>
      </c>
      <c r="D848" s="14" t="s">
        <v>74</v>
      </c>
      <c r="E848" s="14" t="s">
        <v>67</v>
      </c>
      <c r="F848" s="449">
        <v>137.79660000000001</v>
      </c>
      <c r="G848" s="398">
        <v>99</v>
      </c>
      <c r="H848" s="458">
        <v>316</v>
      </c>
      <c r="I848" s="398">
        <v>1254</v>
      </c>
      <c r="J848" s="398">
        <v>1207</v>
      </c>
      <c r="K848" s="398">
        <v>434</v>
      </c>
      <c r="L848" s="392">
        <f t="shared" si="27"/>
        <v>131.24275062137531</v>
      </c>
    </row>
    <row r="849" spans="1:12" x14ac:dyDescent="0.25">
      <c r="A849" s="13">
        <v>70</v>
      </c>
      <c r="B849" s="80" t="str">
        <f t="shared" si="26"/>
        <v>2017Třebíč</v>
      </c>
      <c r="C849" s="13">
        <v>2017</v>
      </c>
      <c r="D849" s="14" t="s">
        <v>75</v>
      </c>
      <c r="E849" s="14" t="s">
        <v>67</v>
      </c>
      <c r="F849" s="449">
        <v>135.56809999999999</v>
      </c>
      <c r="G849" s="398">
        <v>97</v>
      </c>
      <c r="H849" s="458">
        <v>271</v>
      </c>
      <c r="I849" s="398">
        <v>1096</v>
      </c>
      <c r="J849" s="398">
        <v>1010</v>
      </c>
      <c r="K849" s="398">
        <v>411</v>
      </c>
      <c r="L849" s="392">
        <f t="shared" si="27"/>
        <v>148.52970297029702</v>
      </c>
    </row>
    <row r="850" spans="1:12" x14ac:dyDescent="0.25">
      <c r="A850" s="13">
        <v>71</v>
      </c>
      <c r="B850" s="80" t="str">
        <f t="shared" si="26"/>
        <v>2017Uherské Hradiště</v>
      </c>
      <c r="C850" s="13">
        <v>2017</v>
      </c>
      <c r="D850" s="14" t="s">
        <v>76</v>
      </c>
      <c r="E850" s="14" t="s">
        <v>67</v>
      </c>
      <c r="F850" s="449">
        <v>224.9136</v>
      </c>
      <c r="G850" s="398">
        <v>164</v>
      </c>
      <c r="H850" s="458">
        <v>491</v>
      </c>
      <c r="I850" s="398">
        <v>1201</v>
      </c>
      <c r="J850" s="398">
        <v>1502</v>
      </c>
      <c r="K850" s="398">
        <v>660</v>
      </c>
      <c r="L850" s="392">
        <f t="shared" si="27"/>
        <v>160.38615179760319</v>
      </c>
    </row>
    <row r="851" spans="1:12" x14ac:dyDescent="0.25">
      <c r="A851" s="13">
        <v>72</v>
      </c>
      <c r="B851" s="80" t="str">
        <f t="shared" si="26"/>
        <v>2017Vyškov</v>
      </c>
      <c r="C851" s="13">
        <v>2017</v>
      </c>
      <c r="D851" s="14" t="s">
        <v>77</v>
      </c>
      <c r="E851" s="14" t="s">
        <v>67</v>
      </c>
      <c r="F851" s="449">
        <v>295.1857</v>
      </c>
      <c r="G851" s="398">
        <v>206</v>
      </c>
      <c r="H851" s="458">
        <v>704</v>
      </c>
      <c r="I851" s="398">
        <v>774</v>
      </c>
      <c r="J851" s="398">
        <v>847</v>
      </c>
      <c r="K851" s="398">
        <v>433</v>
      </c>
      <c r="L851" s="392">
        <f t="shared" si="27"/>
        <v>186.59386068476977</v>
      </c>
    </row>
    <row r="852" spans="1:12" x14ac:dyDescent="0.25">
      <c r="A852" s="13">
        <v>73</v>
      </c>
      <c r="B852" s="80" t="str">
        <f t="shared" si="26"/>
        <v>2017Zlín</v>
      </c>
      <c r="C852" s="13">
        <v>2017</v>
      </c>
      <c r="D852" s="14" t="s">
        <v>78</v>
      </c>
      <c r="E852" s="14" t="s">
        <v>67</v>
      </c>
      <c r="F852" s="449">
        <v>117.1275</v>
      </c>
      <c r="G852" s="398">
        <v>57</v>
      </c>
      <c r="H852" s="458">
        <v>273</v>
      </c>
      <c r="I852" s="398">
        <v>2378</v>
      </c>
      <c r="J852" s="398">
        <v>2233</v>
      </c>
      <c r="K852" s="398">
        <v>647</v>
      </c>
      <c r="L852" s="392">
        <f t="shared" si="27"/>
        <v>105.75682937751903</v>
      </c>
    </row>
    <row r="853" spans="1:12" x14ac:dyDescent="0.25">
      <c r="A853" s="13">
        <v>74</v>
      </c>
      <c r="B853" s="80" t="str">
        <f t="shared" si="26"/>
        <v>2017Znojmo</v>
      </c>
      <c r="C853" s="13">
        <v>2017</v>
      </c>
      <c r="D853" s="14" t="s">
        <v>79</v>
      </c>
      <c r="E853" s="14" t="s">
        <v>67</v>
      </c>
      <c r="F853" s="449">
        <v>261.17680000000001</v>
      </c>
      <c r="G853" s="398">
        <v>183</v>
      </c>
      <c r="H853" s="458">
        <v>609</v>
      </c>
      <c r="I853" s="398">
        <v>1402</v>
      </c>
      <c r="J853" s="398">
        <v>1468</v>
      </c>
      <c r="K853" s="398">
        <v>733</v>
      </c>
      <c r="L853" s="392">
        <f t="shared" si="27"/>
        <v>182.25136239782017</v>
      </c>
    </row>
    <row r="854" spans="1:12" x14ac:dyDescent="0.25">
      <c r="A854" s="13">
        <v>75</v>
      </c>
      <c r="B854" s="80" t="str">
        <f t="shared" si="26"/>
        <v>2017Žďár nad Sázavou</v>
      </c>
      <c r="C854" s="13">
        <v>2017</v>
      </c>
      <c r="D854" s="14" t="s">
        <v>80</v>
      </c>
      <c r="E854" s="14" t="s">
        <v>67</v>
      </c>
      <c r="F854" s="449">
        <v>215.62219999999999</v>
      </c>
      <c r="G854" s="398">
        <v>119</v>
      </c>
      <c r="H854" s="458">
        <v>588</v>
      </c>
      <c r="I854" s="398">
        <v>1327</v>
      </c>
      <c r="J854" s="398">
        <v>1401</v>
      </c>
      <c r="K854" s="398">
        <v>625</v>
      </c>
      <c r="L854" s="392">
        <f t="shared" si="27"/>
        <v>162.83012134189866</v>
      </c>
    </row>
    <row r="855" spans="1:12" x14ac:dyDescent="0.25">
      <c r="A855" s="13">
        <v>76</v>
      </c>
      <c r="B855" s="80" t="str">
        <f t="shared" si="26"/>
        <v>2017Bruntál</v>
      </c>
      <c r="C855" s="13">
        <v>2017</v>
      </c>
      <c r="D855" s="14" t="s">
        <v>81</v>
      </c>
      <c r="E855" s="14" t="s">
        <v>82</v>
      </c>
      <c r="F855" s="449">
        <v>185.04390000000001</v>
      </c>
      <c r="G855" s="398">
        <v>135</v>
      </c>
      <c r="H855" s="458">
        <v>385</v>
      </c>
      <c r="I855" s="398">
        <v>1406</v>
      </c>
      <c r="J855" s="398">
        <v>1701</v>
      </c>
      <c r="K855" s="398">
        <v>450</v>
      </c>
      <c r="L855" s="392">
        <f t="shared" si="27"/>
        <v>96.560846560846556</v>
      </c>
    </row>
    <row r="856" spans="1:12" x14ac:dyDescent="0.25">
      <c r="A856" s="13">
        <v>77</v>
      </c>
      <c r="B856" s="80" t="str">
        <f t="shared" si="26"/>
        <v>2017Frýdek-Místek</v>
      </c>
      <c r="C856" s="13">
        <v>2017</v>
      </c>
      <c r="D856" s="14" t="s">
        <v>83</v>
      </c>
      <c r="E856" s="14" t="s">
        <v>82</v>
      </c>
      <c r="F856" s="449">
        <v>180.3296</v>
      </c>
      <c r="G856" s="398">
        <v>127</v>
      </c>
      <c r="H856" s="458">
        <v>384</v>
      </c>
      <c r="I856" s="398">
        <v>2448</v>
      </c>
      <c r="J856" s="398">
        <v>2376</v>
      </c>
      <c r="K856" s="398">
        <v>1134</v>
      </c>
      <c r="L856" s="392">
        <f t="shared" si="27"/>
        <v>174.20454545454547</v>
      </c>
    </row>
    <row r="857" spans="1:12" x14ac:dyDescent="0.25">
      <c r="A857" s="13">
        <v>78</v>
      </c>
      <c r="B857" s="80" t="str">
        <f t="shared" si="26"/>
        <v>2017Jeseník</v>
      </c>
      <c r="C857" s="13">
        <v>2017</v>
      </c>
      <c r="D857" s="14" t="s">
        <v>84</v>
      </c>
      <c r="E857" s="14" t="s">
        <v>82</v>
      </c>
      <c r="F857" s="449">
        <v>239.78479999999999</v>
      </c>
      <c r="G857" s="398">
        <v>154</v>
      </c>
      <c r="H857" s="458">
        <v>603</v>
      </c>
      <c r="I857" s="398">
        <v>495</v>
      </c>
      <c r="J857" s="398">
        <v>587</v>
      </c>
      <c r="K857" s="398">
        <v>314</v>
      </c>
      <c r="L857" s="392">
        <f t="shared" si="27"/>
        <v>195.24701873935263</v>
      </c>
    </row>
    <row r="858" spans="1:12" x14ac:dyDescent="0.25">
      <c r="A858" s="13">
        <v>79</v>
      </c>
      <c r="B858" s="80" t="str">
        <f t="shared" si="26"/>
        <v>2017Karviná</v>
      </c>
      <c r="C858" s="13">
        <v>2017</v>
      </c>
      <c r="D858" s="14" t="s">
        <v>85</v>
      </c>
      <c r="E858" s="14" t="s">
        <v>82</v>
      </c>
      <c r="F858" s="449">
        <v>152.32669999999999</v>
      </c>
      <c r="G858" s="398">
        <v>102</v>
      </c>
      <c r="H858" s="458">
        <v>324</v>
      </c>
      <c r="I858" s="398">
        <v>4100</v>
      </c>
      <c r="J858" s="398">
        <v>4103</v>
      </c>
      <c r="K858" s="398">
        <v>1372</v>
      </c>
      <c r="L858" s="392">
        <f t="shared" si="27"/>
        <v>122.05215695832318</v>
      </c>
    </row>
    <row r="859" spans="1:12" x14ac:dyDescent="0.25">
      <c r="A859" s="13">
        <v>80</v>
      </c>
      <c r="B859" s="80" t="str">
        <f t="shared" si="26"/>
        <v>2017Nový Jičín</v>
      </c>
      <c r="C859" s="13">
        <v>2017</v>
      </c>
      <c r="D859" s="14" t="s">
        <v>86</v>
      </c>
      <c r="E859" s="14" t="s">
        <v>82</v>
      </c>
      <c r="F859" s="449">
        <v>138.88159999999999</v>
      </c>
      <c r="G859" s="398">
        <v>67</v>
      </c>
      <c r="H859" s="458">
        <v>381</v>
      </c>
      <c r="I859" s="398">
        <v>1732</v>
      </c>
      <c r="J859" s="398">
        <v>1983</v>
      </c>
      <c r="K859" s="398">
        <v>455</v>
      </c>
      <c r="L859" s="392">
        <f t="shared" si="27"/>
        <v>83.749369641956633</v>
      </c>
    </row>
    <row r="860" spans="1:12" x14ac:dyDescent="0.25">
      <c r="A860" s="13">
        <v>81</v>
      </c>
      <c r="B860" s="80" t="str">
        <f t="shared" si="26"/>
        <v>2017Olomouc</v>
      </c>
      <c r="C860" s="13">
        <v>2017</v>
      </c>
      <c r="D860" s="14" t="s">
        <v>87</v>
      </c>
      <c r="E860" s="14" t="s">
        <v>82</v>
      </c>
      <c r="F860" s="449">
        <v>126.9423</v>
      </c>
      <c r="G860" s="398">
        <v>83</v>
      </c>
      <c r="H860" s="458">
        <v>262</v>
      </c>
      <c r="I860" s="398">
        <v>2672</v>
      </c>
      <c r="J860" s="398">
        <v>3159</v>
      </c>
      <c r="K860" s="398">
        <v>669</v>
      </c>
      <c r="L860" s="392">
        <f t="shared" si="27"/>
        <v>77.298195631528969</v>
      </c>
    </row>
    <row r="861" spans="1:12" x14ac:dyDescent="0.25">
      <c r="A861" s="13">
        <v>82</v>
      </c>
      <c r="B861" s="80" t="str">
        <f t="shared" si="26"/>
        <v>2017Opava</v>
      </c>
      <c r="C861" s="13">
        <v>2017</v>
      </c>
      <c r="D861" s="14" t="s">
        <v>88</v>
      </c>
      <c r="E861" s="14" t="s">
        <v>82</v>
      </c>
      <c r="F861" s="449">
        <v>147.8535</v>
      </c>
      <c r="G861" s="398">
        <v>91</v>
      </c>
      <c r="H861" s="458">
        <v>372</v>
      </c>
      <c r="I861" s="398">
        <v>2284</v>
      </c>
      <c r="J861" s="398">
        <v>2398</v>
      </c>
      <c r="K861" s="398">
        <v>708</v>
      </c>
      <c r="L861" s="392">
        <f t="shared" si="27"/>
        <v>107.76480400333612</v>
      </c>
    </row>
    <row r="862" spans="1:12" x14ac:dyDescent="0.25">
      <c r="A862" s="13">
        <v>83</v>
      </c>
      <c r="B862" s="80" t="str">
        <f t="shared" si="26"/>
        <v>2017Ostrava</v>
      </c>
      <c r="C862" s="13">
        <v>2017</v>
      </c>
      <c r="D862" s="14" t="s">
        <v>89</v>
      </c>
      <c r="E862" s="14" t="s">
        <v>82</v>
      </c>
      <c r="F862" s="449">
        <v>127.7393</v>
      </c>
      <c r="G862" s="398">
        <v>70</v>
      </c>
      <c r="H862" s="458">
        <v>317</v>
      </c>
      <c r="I862" s="398">
        <v>5185</v>
      </c>
      <c r="J862" s="398">
        <v>5223</v>
      </c>
      <c r="K862" s="398">
        <v>1204</v>
      </c>
      <c r="L862" s="392">
        <f t="shared" si="27"/>
        <v>84.139383496075055</v>
      </c>
    </row>
    <row r="863" spans="1:12" x14ac:dyDescent="0.25">
      <c r="A863" s="13">
        <v>84</v>
      </c>
      <c r="B863" s="80" t="str">
        <f t="shared" si="26"/>
        <v>2017Přerov</v>
      </c>
      <c r="C863" s="13">
        <v>2017</v>
      </c>
      <c r="D863" s="14" t="s">
        <v>90</v>
      </c>
      <c r="E863" s="14" t="s">
        <v>82</v>
      </c>
      <c r="F863" s="449">
        <v>175.17830000000001</v>
      </c>
      <c r="G863" s="398">
        <v>122.5</v>
      </c>
      <c r="H863" s="458">
        <v>363</v>
      </c>
      <c r="I863" s="398">
        <v>1552</v>
      </c>
      <c r="J863" s="398">
        <v>2219</v>
      </c>
      <c r="K863" s="398">
        <v>838</v>
      </c>
      <c r="L863" s="392">
        <f t="shared" si="27"/>
        <v>137.8413699864804</v>
      </c>
    </row>
    <row r="864" spans="1:12" x14ac:dyDescent="0.25">
      <c r="A864" s="13">
        <v>85</v>
      </c>
      <c r="B864" s="80" t="str">
        <f t="shared" si="26"/>
        <v>2017Šumperk</v>
      </c>
      <c r="C864" s="13">
        <v>2017</v>
      </c>
      <c r="D864" s="14" t="s">
        <v>91</v>
      </c>
      <c r="E864" s="14" t="s">
        <v>82</v>
      </c>
      <c r="F864" s="449">
        <v>160.56720000000001</v>
      </c>
      <c r="G864" s="398">
        <v>101</v>
      </c>
      <c r="H864" s="458">
        <v>313</v>
      </c>
      <c r="I864" s="398">
        <v>1433</v>
      </c>
      <c r="J864" s="398">
        <v>1462</v>
      </c>
      <c r="K864" s="398">
        <v>506</v>
      </c>
      <c r="L864" s="392">
        <f t="shared" si="27"/>
        <v>126.32694938440491</v>
      </c>
    </row>
    <row r="865" spans="1:12" x14ac:dyDescent="0.25">
      <c r="A865" s="380">
        <v>86</v>
      </c>
      <c r="B865" s="395" t="str">
        <f t="shared" si="26"/>
        <v>2017Vsetín</v>
      </c>
      <c r="C865" s="380">
        <v>2017</v>
      </c>
      <c r="D865" s="396" t="s">
        <v>92</v>
      </c>
      <c r="E865" s="396" t="s">
        <v>82</v>
      </c>
      <c r="F865" s="498">
        <v>169.02330000000001</v>
      </c>
      <c r="G865" s="437">
        <v>71</v>
      </c>
      <c r="H865" s="499">
        <v>497</v>
      </c>
      <c r="I865" s="437">
        <v>1404</v>
      </c>
      <c r="J865" s="437">
        <v>1413</v>
      </c>
      <c r="K865" s="437">
        <v>414</v>
      </c>
      <c r="L865" s="438">
        <f t="shared" si="27"/>
        <v>106.94267515923566</v>
      </c>
    </row>
    <row r="866" spans="1:12" x14ac:dyDescent="0.25">
      <c r="A866" s="13">
        <v>1</v>
      </c>
      <c r="B866" s="80" t="str">
        <f t="shared" si="26"/>
        <v>2018Praha 1</v>
      </c>
      <c r="C866" s="13">
        <v>2018</v>
      </c>
      <c r="D866" s="14" t="s">
        <v>2</v>
      </c>
      <c r="E866" s="14" t="s">
        <v>3</v>
      </c>
      <c r="F866" s="449">
        <v>241.77590000000001</v>
      </c>
      <c r="G866" s="398">
        <v>188</v>
      </c>
      <c r="H866" s="458">
        <v>452</v>
      </c>
      <c r="I866" s="398">
        <v>287</v>
      </c>
      <c r="J866" s="398">
        <v>241</v>
      </c>
      <c r="K866" s="398">
        <v>151</v>
      </c>
      <c r="L866" s="392">
        <f t="shared" si="27"/>
        <v>228.69294605809128</v>
      </c>
    </row>
    <row r="867" spans="1:12" x14ac:dyDescent="0.25">
      <c r="A867" s="13">
        <v>2</v>
      </c>
      <c r="B867" s="80" t="str">
        <f t="shared" si="26"/>
        <v>2018Praha 2</v>
      </c>
      <c r="C867" s="13">
        <v>2018</v>
      </c>
      <c r="D867" s="14" t="s">
        <v>4</v>
      </c>
      <c r="E867" s="14" t="s">
        <v>3</v>
      </c>
      <c r="F867" s="449">
        <v>178.78569999999999</v>
      </c>
      <c r="G867" s="398">
        <v>104</v>
      </c>
      <c r="H867" s="458">
        <v>449</v>
      </c>
      <c r="I867" s="398">
        <v>529</v>
      </c>
      <c r="J867" s="398">
        <v>522</v>
      </c>
      <c r="K867" s="398">
        <v>149</v>
      </c>
      <c r="L867" s="392">
        <f t="shared" si="27"/>
        <v>104.18582375478928</v>
      </c>
    </row>
    <row r="868" spans="1:12" x14ac:dyDescent="0.25">
      <c r="A868" s="13">
        <v>3</v>
      </c>
      <c r="B868" s="80" t="str">
        <f t="shared" si="26"/>
        <v>2018Praha 3</v>
      </c>
      <c r="C868" s="13">
        <v>2018</v>
      </c>
      <c r="D868" s="14" t="s">
        <v>5</v>
      </c>
      <c r="E868" s="14" t="s">
        <v>3</v>
      </c>
      <c r="F868" s="449">
        <v>137.43020000000001</v>
      </c>
      <c r="G868" s="398">
        <v>91</v>
      </c>
      <c r="H868" s="458">
        <v>293</v>
      </c>
      <c r="I868" s="398">
        <v>1050</v>
      </c>
      <c r="J868" s="398">
        <v>878</v>
      </c>
      <c r="K868" s="398">
        <v>480</v>
      </c>
      <c r="L868" s="392">
        <f t="shared" si="27"/>
        <v>199.54441913439635</v>
      </c>
    </row>
    <row r="869" spans="1:12" x14ac:dyDescent="0.25">
      <c r="A869" s="13">
        <v>4</v>
      </c>
      <c r="B869" s="80" t="str">
        <f t="shared" si="26"/>
        <v>2018Praha 4</v>
      </c>
      <c r="C869" s="13">
        <v>2018</v>
      </c>
      <c r="D869" s="14" t="s">
        <v>6</v>
      </c>
      <c r="E869" s="14" t="s">
        <v>3</v>
      </c>
      <c r="F869" s="449">
        <v>139.57499999999999</v>
      </c>
      <c r="G869" s="398">
        <v>80</v>
      </c>
      <c r="H869" s="458">
        <v>329</v>
      </c>
      <c r="I869" s="398">
        <v>3606</v>
      </c>
      <c r="J869" s="398">
        <v>3631</v>
      </c>
      <c r="K869" s="398">
        <v>1101</v>
      </c>
      <c r="L869" s="392">
        <f t="shared" si="27"/>
        <v>110.67612228036354</v>
      </c>
    </row>
    <row r="870" spans="1:12" x14ac:dyDescent="0.25">
      <c r="A870" s="13">
        <v>5</v>
      </c>
      <c r="B870" s="80" t="str">
        <f t="shared" si="26"/>
        <v>2018Praha 5</v>
      </c>
      <c r="C870" s="13">
        <v>2018</v>
      </c>
      <c r="D870" s="14" t="s">
        <v>7</v>
      </c>
      <c r="E870" s="14" t="s">
        <v>3</v>
      </c>
      <c r="F870" s="449">
        <v>130.23220000000001</v>
      </c>
      <c r="G870" s="398">
        <v>75</v>
      </c>
      <c r="H870" s="458">
        <v>261</v>
      </c>
      <c r="I870" s="398">
        <v>2089</v>
      </c>
      <c r="J870" s="398">
        <v>2188</v>
      </c>
      <c r="K870" s="398">
        <v>542</v>
      </c>
      <c r="L870" s="392">
        <f t="shared" si="27"/>
        <v>90.415904936014627</v>
      </c>
    </row>
    <row r="871" spans="1:12" x14ac:dyDescent="0.25">
      <c r="A871" s="13">
        <v>6</v>
      </c>
      <c r="B871" s="80" t="str">
        <f t="shared" si="26"/>
        <v>2018Praha 6</v>
      </c>
      <c r="C871" s="13">
        <v>2018</v>
      </c>
      <c r="D871" s="14" t="s">
        <v>8</v>
      </c>
      <c r="E871" s="14" t="s">
        <v>3</v>
      </c>
      <c r="F871" s="449">
        <v>160.0086</v>
      </c>
      <c r="G871" s="398">
        <v>96</v>
      </c>
      <c r="H871" s="458">
        <v>363</v>
      </c>
      <c r="I871" s="398">
        <v>1685</v>
      </c>
      <c r="J871" s="398">
        <v>1417</v>
      </c>
      <c r="K871" s="398">
        <v>771</v>
      </c>
      <c r="L871" s="392">
        <f t="shared" si="27"/>
        <v>198.59915314043752</v>
      </c>
    </row>
    <row r="872" spans="1:12" x14ac:dyDescent="0.25">
      <c r="A872" s="13">
        <v>7</v>
      </c>
      <c r="B872" s="80" t="str">
        <f t="shared" si="26"/>
        <v>2018Praha 7</v>
      </c>
      <c r="C872" s="13">
        <v>2018</v>
      </c>
      <c r="D872" s="14" t="s">
        <v>9</v>
      </c>
      <c r="E872" s="14" t="s">
        <v>3</v>
      </c>
      <c r="F872" s="449">
        <v>259.1069</v>
      </c>
      <c r="G872" s="398">
        <v>170.5</v>
      </c>
      <c r="H872" s="458">
        <v>625</v>
      </c>
      <c r="I872" s="398">
        <v>498</v>
      </c>
      <c r="J872" s="398">
        <v>524</v>
      </c>
      <c r="K872" s="398">
        <v>184</v>
      </c>
      <c r="L872" s="392">
        <f t="shared" si="27"/>
        <v>128.1679389312977</v>
      </c>
    </row>
    <row r="873" spans="1:12" x14ac:dyDescent="0.25">
      <c r="A873" s="13">
        <v>8</v>
      </c>
      <c r="B873" s="80" t="str">
        <f t="shared" si="26"/>
        <v>2018Praha 8</v>
      </c>
      <c r="C873" s="13">
        <v>2018</v>
      </c>
      <c r="D873" s="14" t="s">
        <v>10</v>
      </c>
      <c r="E873" s="14" t="s">
        <v>3</v>
      </c>
      <c r="F873" s="449">
        <v>158.64599999999999</v>
      </c>
      <c r="G873" s="398">
        <v>84</v>
      </c>
      <c r="H873" s="458">
        <v>371</v>
      </c>
      <c r="I873" s="398">
        <v>1516</v>
      </c>
      <c r="J873" s="398">
        <v>1434</v>
      </c>
      <c r="K873" s="398">
        <v>498</v>
      </c>
      <c r="L873" s="392">
        <f t="shared" si="27"/>
        <v>126.75732217573223</v>
      </c>
    </row>
    <row r="874" spans="1:12" x14ac:dyDescent="0.25">
      <c r="A874" s="13">
        <v>9</v>
      </c>
      <c r="B874" s="80" t="str">
        <f t="shared" si="26"/>
        <v>2018Praha 9</v>
      </c>
      <c r="C874" s="13">
        <v>2018</v>
      </c>
      <c r="D874" s="14" t="s">
        <v>11</v>
      </c>
      <c r="E874" s="14" t="s">
        <v>3</v>
      </c>
      <c r="F874" s="449">
        <v>130.16159999999999</v>
      </c>
      <c r="G874" s="398">
        <v>92</v>
      </c>
      <c r="H874" s="458">
        <v>264</v>
      </c>
      <c r="I874" s="398">
        <v>1975</v>
      </c>
      <c r="J874" s="398">
        <v>1820</v>
      </c>
      <c r="K874" s="398">
        <v>619</v>
      </c>
      <c r="L874" s="392">
        <f t="shared" si="27"/>
        <v>124.1401098901099</v>
      </c>
    </row>
    <row r="875" spans="1:12" x14ac:dyDescent="0.25">
      <c r="A875" s="13">
        <v>10</v>
      </c>
      <c r="B875" s="80" t="str">
        <f t="shared" si="26"/>
        <v>2018Praha 10</v>
      </c>
      <c r="C875" s="13">
        <v>2018</v>
      </c>
      <c r="D875" s="14" t="s">
        <v>12</v>
      </c>
      <c r="E875" s="14" t="s">
        <v>3</v>
      </c>
      <c r="F875" s="449">
        <v>135.86920000000001</v>
      </c>
      <c r="G875" s="398">
        <v>83.5</v>
      </c>
      <c r="H875" s="458">
        <v>302</v>
      </c>
      <c r="I875" s="398">
        <v>2245</v>
      </c>
      <c r="J875" s="398">
        <v>2095</v>
      </c>
      <c r="K875" s="398">
        <v>710</v>
      </c>
      <c r="L875" s="392">
        <f t="shared" si="27"/>
        <v>123.69928400954653</v>
      </c>
    </row>
    <row r="876" spans="1:12" x14ac:dyDescent="0.25">
      <c r="A876" s="13">
        <v>11</v>
      </c>
      <c r="B876" s="80" t="str">
        <f t="shared" si="26"/>
        <v>2018Beroun</v>
      </c>
      <c r="C876" s="13">
        <v>2018</v>
      </c>
      <c r="D876" s="14" t="s">
        <v>13</v>
      </c>
      <c r="E876" s="14" t="s">
        <v>14</v>
      </c>
      <c r="F876" s="449">
        <v>79.842669999999998</v>
      </c>
      <c r="G876" s="398">
        <v>60</v>
      </c>
      <c r="H876" s="458">
        <v>144</v>
      </c>
      <c r="I876" s="398">
        <v>1496</v>
      </c>
      <c r="J876" s="398">
        <v>1464</v>
      </c>
      <c r="K876" s="398">
        <v>292</v>
      </c>
      <c r="L876" s="392">
        <f t="shared" si="27"/>
        <v>72.800546448087431</v>
      </c>
    </row>
    <row r="877" spans="1:12" x14ac:dyDescent="0.25">
      <c r="A877" s="13">
        <v>12</v>
      </c>
      <c r="B877" s="80" t="str">
        <f t="shared" si="26"/>
        <v>2018Benešov</v>
      </c>
      <c r="C877" s="13">
        <v>2018</v>
      </c>
      <c r="D877" s="14" t="s">
        <v>15</v>
      </c>
      <c r="E877" s="14" t="s">
        <v>14</v>
      </c>
      <c r="F877" s="449">
        <v>105.87390000000001</v>
      </c>
      <c r="G877" s="398">
        <v>62</v>
      </c>
      <c r="H877" s="458">
        <v>250</v>
      </c>
      <c r="I877" s="398">
        <v>1019</v>
      </c>
      <c r="J877" s="398">
        <v>998</v>
      </c>
      <c r="K877" s="398">
        <v>246</v>
      </c>
      <c r="L877" s="392">
        <f t="shared" si="27"/>
        <v>89.969939879759522</v>
      </c>
    </row>
    <row r="878" spans="1:12" x14ac:dyDescent="0.25">
      <c r="A878" s="13">
        <v>13</v>
      </c>
      <c r="B878" s="80" t="str">
        <f t="shared" si="26"/>
        <v>2018Kladno</v>
      </c>
      <c r="C878" s="13">
        <v>2018</v>
      </c>
      <c r="D878" s="14" t="s">
        <v>16</v>
      </c>
      <c r="E878" s="14" t="s">
        <v>14</v>
      </c>
      <c r="F878" s="449">
        <v>120.0889</v>
      </c>
      <c r="G878" s="398">
        <v>75</v>
      </c>
      <c r="H878" s="458">
        <v>253</v>
      </c>
      <c r="I878" s="398">
        <v>2464</v>
      </c>
      <c r="J878" s="398">
        <v>2457</v>
      </c>
      <c r="K878" s="398">
        <v>629</v>
      </c>
      <c r="L878" s="392">
        <f t="shared" si="27"/>
        <v>93.441188441188444</v>
      </c>
    </row>
    <row r="879" spans="1:12" x14ac:dyDescent="0.25">
      <c r="A879" s="13">
        <v>14</v>
      </c>
      <c r="B879" s="80" t="str">
        <f t="shared" si="26"/>
        <v>2018Kolín</v>
      </c>
      <c r="C879" s="13">
        <v>2018</v>
      </c>
      <c r="D879" s="14" t="s">
        <v>17</v>
      </c>
      <c r="E879" s="14" t="s">
        <v>14</v>
      </c>
      <c r="F879" s="449">
        <v>122.7216</v>
      </c>
      <c r="G879" s="398">
        <v>81</v>
      </c>
      <c r="H879" s="458">
        <v>270</v>
      </c>
      <c r="I879" s="398">
        <v>1674</v>
      </c>
      <c r="J879" s="398">
        <v>1718</v>
      </c>
      <c r="K879" s="398">
        <v>443</v>
      </c>
      <c r="L879" s="392">
        <f t="shared" si="27"/>
        <v>94.118160651920846</v>
      </c>
    </row>
    <row r="880" spans="1:12" x14ac:dyDescent="0.25">
      <c r="A880" s="13">
        <v>15</v>
      </c>
      <c r="B880" s="80" t="str">
        <f t="shared" si="26"/>
        <v>2018Kutná Hora</v>
      </c>
      <c r="C880" s="13">
        <v>2018</v>
      </c>
      <c r="D880" s="14" t="s">
        <v>18</v>
      </c>
      <c r="E880" s="14" t="s">
        <v>14</v>
      </c>
      <c r="F880" s="449">
        <v>66.523150000000001</v>
      </c>
      <c r="G880" s="398">
        <v>43.5</v>
      </c>
      <c r="H880" s="458">
        <v>139</v>
      </c>
      <c r="I880" s="398">
        <v>1214</v>
      </c>
      <c r="J880" s="398">
        <v>1198</v>
      </c>
      <c r="K880" s="398">
        <v>157</v>
      </c>
      <c r="L880" s="392">
        <f t="shared" si="27"/>
        <v>47.833889816360603</v>
      </c>
    </row>
    <row r="881" spans="1:12" x14ac:dyDescent="0.25">
      <c r="A881" s="13">
        <v>16</v>
      </c>
      <c r="B881" s="80" t="str">
        <f t="shared" si="26"/>
        <v>2018Mělník</v>
      </c>
      <c r="C881" s="13">
        <v>2018</v>
      </c>
      <c r="D881" s="14" t="s">
        <v>19</v>
      </c>
      <c r="E881" s="14" t="s">
        <v>14</v>
      </c>
      <c r="F881" s="449">
        <v>98.871219999999994</v>
      </c>
      <c r="G881" s="398">
        <v>61</v>
      </c>
      <c r="H881" s="458">
        <v>234</v>
      </c>
      <c r="I881" s="398">
        <v>1493</v>
      </c>
      <c r="J881" s="398">
        <v>1459</v>
      </c>
      <c r="K881" s="398">
        <v>327</v>
      </c>
      <c r="L881" s="392">
        <f t="shared" si="27"/>
        <v>81.806031528444137</v>
      </c>
    </row>
    <row r="882" spans="1:12" x14ac:dyDescent="0.25">
      <c r="A882" s="13">
        <v>17</v>
      </c>
      <c r="B882" s="80" t="str">
        <f t="shared" si="26"/>
        <v>2018Mladá Boleslav</v>
      </c>
      <c r="C882" s="13">
        <v>2018</v>
      </c>
      <c r="D882" s="14" t="s">
        <v>20</v>
      </c>
      <c r="E882" s="14" t="s">
        <v>14</v>
      </c>
      <c r="F882" s="449">
        <v>71.545810000000003</v>
      </c>
      <c r="G882" s="398">
        <v>42</v>
      </c>
      <c r="H882" s="458">
        <v>167</v>
      </c>
      <c r="I882" s="398">
        <v>1775</v>
      </c>
      <c r="J882" s="398">
        <v>1681</v>
      </c>
      <c r="K882" s="398">
        <v>355</v>
      </c>
      <c r="L882" s="392">
        <f t="shared" si="27"/>
        <v>77.082093991671627</v>
      </c>
    </row>
    <row r="883" spans="1:12" x14ac:dyDescent="0.25">
      <c r="A883" s="13">
        <v>18</v>
      </c>
      <c r="B883" s="80" t="str">
        <f t="shared" si="26"/>
        <v>2018Nymburk</v>
      </c>
      <c r="C883" s="13">
        <v>2018</v>
      </c>
      <c r="D883" s="14" t="s">
        <v>21</v>
      </c>
      <c r="E883" s="14" t="s">
        <v>14</v>
      </c>
      <c r="F883" s="449">
        <v>65.062550000000002</v>
      </c>
      <c r="G883" s="398">
        <v>33</v>
      </c>
      <c r="H883" s="458">
        <v>158</v>
      </c>
      <c r="I883" s="398">
        <v>1516</v>
      </c>
      <c r="J883" s="398">
        <v>1447</v>
      </c>
      <c r="K883" s="398">
        <v>259</v>
      </c>
      <c r="L883" s="392">
        <f t="shared" si="27"/>
        <v>65.331720801658605</v>
      </c>
    </row>
    <row r="884" spans="1:12" x14ac:dyDescent="0.25">
      <c r="A884" s="13">
        <v>19</v>
      </c>
      <c r="B884" s="80" t="str">
        <f t="shared" si="26"/>
        <v>2018Praha-Východ</v>
      </c>
      <c r="C884" s="13">
        <v>2018</v>
      </c>
      <c r="D884" s="14" t="s">
        <v>134</v>
      </c>
      <c r="E884" s="14" t="s">
        <v>14</v>
      </c>
      <c r="F884" s="449">
        <v>108.1613</v>
      </c>
      <c r="G884" s="398">
        <v>77.5</v>
      </c>
      <c r="H884" s="458">
        <v>224</v>
      </c>
      <c r="I884" s="398">
        <v>2466</v>
      </c>
      <c r="J884" s="398">
        <v>2092</v>
      </c>
      <c r="K884" s="398">
        <v>853</v>
      </c>
      <c r="L884" s="392">
        <f t="shared" si="27"/>
        <v>148.82648183556404</v>
      </c>
    </row>
    <row r="885" spans="1:12" x14ac:dyDescent="0.25">
      <c r="A885" s="13">
        <v>20</v>
      </c>
      <c r="B885" s="80" t="str">
        <f t="shared" si="26"/>
        <v>2018Praha-Západ</v>
      </c>
      <c r="C885" s="13">
        <v>2018</v>
      </c>
      <c r="D885" s="14" t="s">
        <v>135</v>
      </c>
      <c r="E885" s="14" t="s">
        <v>14</v>
      </c>
      <c r="F885" s="449">
        <v>84.61994</v>
      </c>
      <c r="G885" s="398">
        <v>51</v>
      </c>
      <c r="H885" s="458">
        <v>195</v>
      </c>
      <c r="I885" s="398">
        <v>2498</v>
      </c>
      <c r="J885" s="398">
        <v>2234</v>
      </c>
      <c r="K885" s="398">
        <v>747</v>
      </c>
      <c r="L885" s="392">
        <f t="shared" si="27"/>
        <v>122.04789615040286</v>
      </c>
    </row>
    <row r="886" spans="1:12" x14ac:dyDescent="0.25">
      <c r="A886" s="13">
        <v>21</v>
      </c>
      <c r="B886" s="80" t="str">
        <f t="shared" si="26"/>
        <v>2018Příbram</v>
      </c>
      <c r="C886" s="13">
        <v>2018</v>
      </c>
      <c r="D886" s="14" t="s">
        <v>22</v>
      </c>
      <c r="E886" s="14" t="s">
        <v>14</v>
      </c>
      <c r="F886" s="449">
        <v>73.70393</v>
      </c>
      <c r="G886" s="398">
        <v>50</v>
      </c>
      <c r="H886" s="458">
        <v>146</v>
      </c>
      <c r="I886" s="398">
        <v>1951</v>
      </c>
      <c r="J886" s="398">
        <v>1893</v>
      </c>
      <c r="K886" s="398">
        <v>387</v>
      </c>
      <c r="L886" s="392">
        <f t="shared" si="27"/>
        <v>74.619651347068142</v>
      </c>
    </row>
    <row r="887" spans="1:12" x14ac:dyDescent="0.25">
      <c r="A887" s="13">
        <v>22</v>
      </c>
      <c r="B887" s="80" t="str">
        <f t="shared" si="26"/>
        <v>2018Rakovník</v>
      </c>
      <c r="C887" s="13">
        <v>2018</v>
      </c>
      <c r="D887" s="14" t="s">
        <v>23</v>
      </c>
      <c r="E887" s="14" t="s">
        <v>14</v>
      </c>
      <c r="F887" s="449">
        <v>82.293270000000007</v>
      </c>
      <c r="G887" s="398">
        <v>58</v>
      </c>
      <c r="H887" s="458">
        <v>157</v>
      </c>
      <c r="I887" s="398">
        <v>898</v>
      </c>
      <c r="J887" s="398">
        <v>843</v>
      </c>
      <c r="K887" s="398">
        <v>220</v>
      </c>
      <c r="L887" s="392">
        <f t="shared" si="27"/>
        <v>95.255041518386705</v>
      </c>
    </row>
    <row r="888" spans="1:12" x14ac:dyDescent="0.25">
      <c r="A888" s="13">
        <v>23</v>
      </c>
      <c r="B888" s="80" t="str">
        <f t="shared" si="26"/>
        <v>2018České Budějovice</v>
      </c>
      <c r="C888" s="13">
        <v>2018</v>
      </c>
      <c r="D888" s="14" t="s">
        <v>24</v>
      </c>
      <c r="E888" s="14" t="s">
        <v>25</v>
      </c>
      <c r="F888" s="449">
        <v>73.688789999999997</v>
      </c>
      <c r="G888" s="398">
        <v>44</v>
      </c>
      <c r="H888" s="458">
        <v>181</v>
      </c>
      <c r="I888" s="398">
        <v>2475</v>
      </c>
      <c r="J888" s="398">
        <v>2445</v>
      </c>
      <c r="K888" s="398">
        <v>472</v>
      </c>
      <c r="L888" s="392">
        <f t="shared" si="27"/>
        <v>70.462167689161561</v>
      </c>
    </row>
    <row r="889" spans="1:12" x14ac:dyDescent="0.25">
      <c r="A889" s="13">
        <v>24</v>
      </c>
      <c r="B889" s="80" t="str">
        <f t="shared" si="26"/>
        <v>2018Český Krumlov</v>
      </c>
      <c r="C889" s="13">
        <v>2018</v>
      </c>
      <c r="D889" s="14" t="s">
        <v>26</v>
      </c>
      <c r="E889" s="14" t="s">
        <v>25</v>
      </c>
      <c r="F889" s="449">
        <v>65.366100000000003</v>
      </c>
      <c r="G889" s="398">
        <v>36</v>
      </c>
      <c r="H889" s="458">
        <v>149</v>
      </c>
      <c r="I889" s="398">
        <v>910</v>
      </c>
      <c r="J889" s="398">
        <v>873</v>
      </c>
      <c r="K889" s="398">
        <v>194</v>
      </c>
      <c r="L889" s="392">
        <f t="shared" si="27"/>
        <v>81.1111111111111</v>
      </c>
    </row>
    <row r="890" spans="1:12" x14ac:dyDescent="0.25">
      <c r="A890" s="13">
        <v>25</v>
      </c>
      <c r="B890" s="80" t="str">
        <f t="shared" si="26"/>
        <v>2018Jindřichův Hradec</v>
      </c>
      <c r="C890" s="13">
        <v>2018</v>
      </c>
      <c r="D890" s="14" t="s">
        <v>27</v>
      </c>
      <c r="E890" s="14" t="s">
        <v>25</v>
      </c>
      <c r="F890" s="449">
        <v>59.049120000000002</v>
      </c>
      <c r="G890" s="398">
        <v>37</v>
      </c>
      <c r="H890" s="458">
        <v>116</v>
      </c>
      <c r="I890" s="398">
        <v>1341</v>
      </c>
      <c r="J890" s="398">
        <v>1374</v>
      </c>
      <c r="K890" s="398">
        <v>133</v>
      </c>
      <c r="L890" s="392">
        <f t="shared" si="27"/>
        <v>35.331149927219791</v>
      </c>
    </row>
    <row r="891" spans="1:12" x14ac:dyDescent="0.25">
      <c r="A891" s="13">
        <v>26</v>
      </c>
      <c r="B891" s="80" t="str">
        <f t="shared" si="26"/>
        <v>2018Pelhřimov</v>
      </c>
      <c r="C891" s="13">
        <v>2018</v>
      </c>
      <c r="D891" s="14" t="s">
        <v>28</v>
      </c>
      <c r="E891" s="14" t="s">
        <v>25</v>
      </c>
      <c r="F891" s="449">
        <v>59.784649999999999</v>
      </c>
      <c r="G891" s="398">
        <v>53</v>
      </c>
      <c r="H891" s="458">
        <v>103</v>
      </c>
      <c r="I891" s="398">
        <v>1070</v>
      </c>
      <c r="J891" s="398">
        <v>1002</v>
      </c>
      <c r="K891" s="398">
        <v>195</v>
      </c>
      <c r="L891" s="392">
        <f t="shared" si="27"/>
        <v>71.032934131736525</v>
      </c>
    </row>
    <row r="892" spans="1:12" x14ac:dyDescent="0.25">
      <c r="A892" s="13">
        <v>27</v>
      </c>
      <c r="B892" s="80" t="str">
        <f t="shared" si="26"/>
        <v>2018Písek</v>
      </c>
      <c r="C892" s="13">
        <v>2018</v>
      </c>
      <c r="D892" s="14" t="s">
        <v>29</v>
      </c>
      <c r="E892" s="14" t="s">
        <v>25</v>
      </c>
      <c r="F892" s="449">
        <v>91.127430000000004</v>
      </c>
      <c r="G892" s="398">
        <v>53.5</v>
      </c>
      <c r="H892" s="458">
        <v>191</v>
      </c>
      <c r="I892" s="398">
        <v>1085</v>
      </c>
      <c r="J892" s="398">
        <v>1051</v>
      </c>
      <c r="K892" s="398">
        <v>183</v>
      </c>
      <c r="L892" s="392">
        <f t="shared" si="27"/>
        <v>63.553758325404374</v>
      </c>
    </row>
    <row r="893" spans="1:12" x14ac:dyDescent="0.25">
      <c r="A893" s="13">
        <v>28</v>
      </c>
      <c r="B893" s="80" t="str">
        <f t="shared" si="26"/>
        <v>2018Prachatice</v>
      </c>
      <c r="C893" s="13">
        <v>2018</v>
      </c>
      <c r="D893" s="14" t="s">
        <v>30</v>
      </c>
      <c r="E893" s="14" t="s">
        <v>25</v>
      </c>
      <c r="F893" s="449">
        <v>86.578239999999994</v>
      </c>
      <c r="G893" s="398">
        <v>63</v>
      </c>
      <c r="H893" s="458">
        <v>161</v>
      </c>
      <c r="I893" s="398">
        <v>714</v>
      </c>
      <c r="J893" s="398">
        <v>729</v>
      </c>
      <c r="K893" s="398">
        <v>143</v>
      </c>
      <c r="L893" s="392">
        <f t="shared" si="27"/>
        <v>71.598079561042525</v>
      </c>
    </row>
    <row r="894" spans="1:12" x14ac:dyDescent="0.25">
      <c r="A894" s="13">
        <v>29</v>
      </c>
      <c r="B894" s="80" t="str">
        <f t="shared" si="26"/>
        <v>2018Strakonice</v>
      </c>
      <c r="C894" s="13">
        <v>2018</v>
      </c>
      <c r="D894" s="14" t="s">
        <v>31</v>
      </c>
      <c r="E894" s="14" t="s">
        <v>25</v>
      </c>
      <c r="F894" s="449">
        <v>76.607820000000004</v>
      </c>
      <c r="G894" s="398">
        <v>38</v>
      </c>
      <c r="H894" s="458">
        <v>195</v>
      </c>
      <c r="I894" s="398">
        <v>1006</v>
      </c>
      <c r="J894" s="398">
        <v>1018</v>
      </c>
      <c r="K894" s="398">
        <v>189</v>
      </c>
      <c r="L894" s="392">
        <f t="shared" si="27"/>
        <v>67.765225933202359</v>
      </c>
    </row>
    <row r="895" spans="1:12" x14ac:dyDescent="0.25">
      <c r="A895" s="13">
        <v>30</v>
      </c>
      <c r="B895" s="80" t="str">
        <f t="shared" si="26"/>
        <v>2018Tábor</v>
      </c>
      <c r="C895" s="13">
        <v>2018</v>
      </c>
      <c r="D895" s="14" t="s">
        <v>32</v>
      </c>
      <c r="E895" s="14" t="s">
        <v>25</v>
      </c>
      <c r="F895" s="449">
        <v>63.166829999999997</v>
      </c>
      <c r="G895" s="398">
        <v>35</v>
      </c>
      <c r="H895" s="458">
        <v>133</v>
      </c>
      <c r="I895" s="398">
        <v>1195</v>
      </c>
      <c r="J895" s="398">
        <v>1170</v>
      </c>
      <c r="K895" s="398">
        <v>170</v>
      </c>
      <c r="L895" s="392">
        <f t="shared" si="27"/>
        <v>53.034188034188041</v>
      </c>
    </row>
    <row r="896" spans="1:12" x14ac:dyDescent="0.25">
      <c r="A896" s="13">
        <v>31</v>
      </c>
      <c r="B896" s="80" t="str">
        <f t="shared" si="26"/>
        <v>2018Domažlice</v>
      </c>
      <c r="C896" s="13">
        <v>2018</v>
      </c>
      <c r="D896" s="14" t="s">
        <v>33</v>
      </c>
      <c r="E896" s="14" t="s">
        <v>34</v>
      </c>
      <c r="F896" s="449">
        <v>78.182140000000004</v>
      </c>
      <c r="G896" s="398">
        <v>49</v>
      </c>
      <c r="H896" s="458">
        <v>169</v>
      </c>
      <c r="I896" s="398">
        <v>913</v>
      </c>
      <c r="J896" s="398">
        <v>970</v>
      </c>
      <c r="K896" s="398">
        <v>118</v>
      </c>
      <c r="L896" s="392">
        <f t="shared" si="27"/>
        <v>44.402061855670105</v>
      </c>
    </row>
    <row r="897" spans="1:12" x14ac:dyDescent="0.25">
      <c r="A897" s="13">
        <v>32</v>
      </c>
      <c r="B897" s="80" t="str">
        <f t="shared" si="26"/>
        <v>2018Cheb</v>
      </c>
      <c r="C897" s="13">
        <v>2018</v>
      </c>
      <c r="D897" s="14" t="s">
        <v>35</v>
      </c>
      <c r="E897" s="14" t="s">
        <v>34</v>
      </c>
      <c r="F897" s="449">
        <v>143.27680000000001</v>
      </c>
      <c r="G897" s="398">
        <v>102</v>
      </c>
      <c r="H897" s="458">
        <v>270</v>
      </c>
      <c r="I897" s="398">
        <v>1483</v>
      </c>
      <c r="J897" s="398">
        <v>1430</v>
      </c>
      <c r="K897" s="398">
        <v>488</v>
      </c>
      <c r="L897" s="392">
        <f t="shared" si="27"/>
        <v>124.55944055944057</v>
      </c>
    </row>
    <row r="898" spans="1:12" x14ac:dyDescent="0.25">
      <c r="A898" s="13">
        <v>33</v>
      </c>
      <c r="B898" s="80" t="str">
        <f t="shared" si="26"/>
        <v>2018Karlovy Vary</v>
      </c>
      <c r="C898" s="13">
        <v>2018</v>
      </c>
      <c r="D898" s="14" t="s">
        <v>36</v>
      </c>
      <c r="E898" s="14" t="s">
        <v>34</v>
      </c>
      <c r="F898" s="449">
        <v>96.590810000000005</v>
      </c>
      <c r="G898" s="398">
        <v>63</v>
      </c>
      <c r="H898" s="458">
        <v>190</v>
      </c>
      <c r="I898" s="398">
        <v>2079</v>
      </c>
      <c r="J898" s="398">
        <v>2043</v>
      </c>
      <c r="K898" s="398">
        <v>459</v>
      </c>
      <c r="L898" s="392">
        <f t="shared" si="27"/>
        <v>82.004405286343612</v>
      </c>
    </row>
    <row r="899" spans="1:12" x14ac:dyDescent="0.25">
      <c r="A899" s="13">
        <v>34</v>
      </c>
      <c r="B899" s="80" t="str">
        <f t="shared" si="26"/>
        <v>2018Klatovy</v>
      </c>
      <c r="C899" s="13">
        <v>2018</v>
      </c>
      <c r="D899" s="14" t="s">
        <v>37</v>
      </c>
      <c r="E899" s="14" t="s">
        <v>34</v>
      </c>
      <c r="F899" s="449">
        <v>103.6384</v>
      </c>
      <c r="G899" s="398">
        <v>67</v>
      </c>
      <c r="H899" s="458">
        <v>219</v>
      </c>
      <c r="I899" s="398">
        <v>1170</v>
      </c>
      <c r="J899" s="398">
        <v>1205</v>
      </c>
      <c r="K899" s="398">
        <v>228</v>
      </c>
      <c r="L899" s="392">
        <f t="shared" si="27"/>
        <v>69.062240663900411</v>
      </c>
    </row>
    <row r="900" spans="1:12" x14ac:dyDescent="0.25">
      <c r="A900" s="13">
        <v>35</v>
      </c>
      <c r="B900" s="80" t="str">
        <f t="shared" si="26"/>
        <v>2018Plzeň-jih</v>
      </c>
      <c r="C900" s="13">
        <v>2018</v>
      </c>
      <c r="D900" s="14" t="s">
        <v>38</v>
      </c>
      <c r="E900" s="14" t="s">
        <v>34</v>
      </c>
      <c r="F900" s="449">
        <v>87.702830000000006</v>
      </c>
      <c r="G900" s="398">
        <v>59.5</v>
      </c>
      <c r="H900" s="458">
        <v>189</v>
      </c>
      <c r="I900" s="398">
        <v>1554</v>
      </c>
      <c r="J900" s="398">
        <v>1485</v>
      </c>
      <c r="K900" s="398">
        <v>349</v>
      </c>
      <c r="L900" s="392">
        <f t="shared" si="27"/>
        <v>85.781144781144775</v>
      </c>
    </row>
    <row r="901" spans="1:12" x14ac:dyDescent="0.25">
      <c r="A901" s="13">
        <v>36</v>
      </c>
      <c r="B901" s="80" t="str">
        <f t="shared" si="26"/>
        <v>2018Plzeň-Město</v>
      </c>
      <c r="C901" s="13">
        <v>2018</v>
      </c>
      <c r="D901" s="14" t="s">
        <v>136</v>
      </c>
      <c r="E901" s="14" t="s">
        <v>34</v>
      </c>
      <c r="F901" s="449">
        <v>125.2606</v>
      </c>
      <c r="G901" s="398">
        <v>70</v>
      </c>
      <c r="H901" s="458">
        <v>277</v>
      </c>
      <c r="I901" s="398">
        <v>2535</v>
      </c>
      <c r="J901" s="398">
        <v>2810</v>
      </c>
      <c r="K901" s="398">
        <v>551</v>
      </c>
      <c r="L901" s="392">
        <f t="shared" si="27"/>
        <v>71.571174377224196</v>
      </c>
    </row>
    <row r="902" spans="1:12" x14ac:dyDescent="0.25">
      <c r="A902" s="13">
        <v>37</v>
      </c>
      <c r="B902" s="80" t="str">
        <f t="shared" si="26"/>
        <v>2018Plzeň-sever</v>
      </c>
      <c r="C902" s="13">
        <v>2018</v>
      </c>
      <c r="D902" s="14" t="s">
        <v>39</v>
      </c>
      <c r="E902" s="14" t="s">
        <v>34</v>
      </c>
      <c r="F902" s="449">
        <v>142.8783</v>
      </c>
      <c r="G902" s="398">
        <v>114</v>
      </c>
      <c r="H902" s="458">
        <v>268</v>
      </c>
      <c r="I902" s="398">
        <v>1167</v>
      </c>
      <c r="J902" s="398">
        <v>1137</v>
      </c>
      <c r="K902" s="398">
        <v>376</v>
      </c>
      <c r="L902" s="392">
        <f t="shared" si="27"/>
        <v>120.70360598065083</v>
      </c>
    </row>
    <row r="903" spans="1:12" x14ac:dyDescent="0.25">
      <c r="A903" s="13">
        <v>38</v>
      </c>
      <c r="B903" s="80" t="str">
        <f t="shared" ref="B903:B966" si="28">CONCATENATE(C903,D903)</f>
        <v>2018Rokycany</v>
      </c>
      <c r="C903" s="13">
        <v>2018</v>
      </c>
      <c r="D903" s="14" t="s">
        <v>40</v>
      </c>
      <c r="E903" s="14" t="s">
        <v>34</v>
      </c>
      <c r="F903" s="449">
        <v>107.7974</v>
      </c>
      <c r="G903" s="398">
        <v>92</v>
      </c>
      <c r="H903" s="458">
        <v>221</v>
      </c>
      <c r="I903" s="398">
        <v>740</v>
      </c>
      <c r="J903" s="398">
        <v>768</v>
      </c>
      <c r="K903" s="398">
        <v>155</v>
      </c>
      <c r="L903" s="392">
        <f t="shared" ref="L903:L966" si="29">K903/J903*365</f>
        <v>73.665364583333329</v>
      </c>
    </row>
    <row r="904" spans="1:12" x14ac:dyDescent="0.25">
      <c r="A904" s="13">
        <v>39</v>
      </c>
      <c r="B904" s="80" t="str">
        <f t="shared" si="28"/>
        <v>2018Sokolov</v>
      </c>
      <c r="C904" s="13">
        <v>2018</v>
      </c>
      <c r="D904" s="14" t="s">
        <v>41</v>
      </c>
      <c r="E904" s="14" t="s">
        <v>34</v>
      </c>
      <c r="F904" s="449">
        <v>108.0462</v>
      </c>
      <c r="G904" s="398">
        <v>72</v>
      </c>
      <c r="H904" s="458">
        <v>218</v>
      </c>
      <c r="I904" s="398">
        <v>1711</v>
      </c>
      <c r="J904" s="398">
        <v>1708</v>
      </c>
      <c r="K904" s="398">
        <v>419</v>
      </c>
      <c r="L904" s="392">
        <f t="shared" si="29"/>
        <v>89.5403981264637</v>
      </c>
    </row>
    <row r="905" spans="1:12" x14ac:dyDescent="0.25">
      <c r="A905" s="13">
        <v>40</v>
      </c>
      <c r="B905" s="80" t="str">
        <f t="shared" si="28"/>
        <v>2018Tachov</v>
      </c>
      <c r="C905" s="13">
        <v>2018</v>
      </c>
      <c r="D905" s="14" t="s">
        <v>42</v>
      </c>
      <c r="E905" s="14" t="s">
        <v>34</v>
      </c>
      <c r="F905" s="449">
        <v>109.7983</v>
      </c>
      <c r="G905" s="398">
        <v>53</v>
      </c>
      <c r="H905" s="458">
        <v>223</v>
      </c>
      <c r="I905" s="398">
        <v>891</v>
      </c>
      <c r="J905" s="398">
        <v>973</v>
      </c>
      <c r="K905" s="398">
        <v>133</v>
      </c>
      <c r="L905" s="392">
        <f t="shared" si="29"/>
        <v>49.892086330935257</v>
      </c>
    </row>
    <row r="906" spans="1:12" x14ac:dyDescent="0.25">
      <c r="A906" s="13">
        <v>41</v>
      </c>
      <c r="B906" s="80" t="str">
        <f t="shared" si="28"/>
        <v>2018Česká Lípa</v>
      </c>
      <c r="C906" s="13">
        <v>2018</v>
      </c>
      <c r="D906" s="14" t="s">
        <v>43</v>
      </c>
      <c r="E906" s="14" t="s">
        <v>44</v>
      </c>
      <c r="F906" s="449">
        <v>105.2813</v>
      </c>
      <c r="G906" s="398">
        <v>68</v>
      </c>
      <c r="H906" s="458">
        <v>246</v>
      </c>
      <c r="I906" s="398">
        <v>1848</v>
      </c>
      <c r="J906" s="398">
        <v>1825</v>
      </c>
      <c r="K906" s="398">
        <v>504</v>
      </c>
      <c r="L906" s="392">
        <f t="shared" si="29"/>
        <v>100.80000000000001</v>
      </c>
    </row>
    <row r="907" spans="1:12" x14ac:dyDescent="0.25">
      <c r="A907" s="13">
        <v>42</v>
      </c>
      <c r="B907" s="80" t="str">
        <f t="shared" si="28"/>
        <v>2018Děčín</v>
      </c>
      <c r="C907" s="13">
        <v>2018</v>
      </c>
      <c r="D907" s="14" t="s">
        <v>45</v>
      </c>
      <c r="E907" s="14" t="s">
        <v>44</v>
      </c>
      <c r="F907" s="449">
        <v>361.56959999999998</v>
      </c>
      <c r="G907" s="398">
        <v>151</v>
      </c>
      <c r="H907" s="458">
        <v>1038</v>
      </c>
      <c r="I907" s="398">
        <v>2120</v>
      </c>
      <c r="J907" s="398">
        <v>2746</v>
      </c>
      <c r="K907" s="398">
        <v>1081</v>
      </c>
      <c r="L907" s="392">
        <f t="shared" si="29"/>
        <v>143.68718135469774</v>
      </c>
    </row>
    <row r="908" spans="1:12" x14ac:dyDescent="0.25">
      <c r="A908" s="13">
        <v>43</v>
      </c>
      <c r="B908" s="80" t="str">
        <f t="shared" si="28"/>
        <v>2018Chomutov</v>
      </c>
      <c r="C908" s="13">
        <v>2018</v>
      </c>
      <c r="D908" s="14" t="s">
        <v>46</v>
      </c>
      <c r="E908" s="14" t="s">
        <v>44</v>
      </c>
      <c r="F908" s="449">
        <v>310.00689999999997</v>
      </c>
      <c r="G908" s="398">
        <v>202</v>
      </c>
      <c r="H908" s="458">
        <v>679</v>
      </c>
      <c r="I908" s="398">
        <v>1965</v>
      </c>
      <c r="J908" s="398">
        <v>2417</v>
      </c>
      <c r="K908" s="398">
        <v>945</v>
      </c>
      <c r="L908" s="392">
        <f t="shared" si="29"/>
        <v>142.7079023582954</v>
      </c>
    </row>
    <row r="909" spans="1:12" x14ac:dyDescent="0.25">
      <c r="A909" s="13">
        <v>44</v>
      </c>
      <c r="B909" s="80" t="str">
        <f t="shared" si="28"/>
        <v>2018Jablonec nad Nisou</v>
      </c>
      <c r="C909" s="13">
        <v>2018</v>
      </c>
      <c r="D909" s="14" t="s">
        <v>47</v>
      </c>
      <c r="E909" s="14" t="s">
        <v>44</v>
      </c>
      <c r="F909" s="449">
        <v>107.0226</v>
      </c>
      <c r="G909" s="398">
        <v>62</v>
      </c>
      <c r="H909" s="458">
        <v>185</v>
      </c>
      <c r="I909" s="398">
        <v>1268</v>
      </c>
      <c r="J909" s="398">
        <v>1259</v>
      </c>
      <c r="K909" s="398">
        <v>257</v>
      </c>
      <c r="L909" s="392">
        <f t="shared" si="29"/>
        <v>74.507545671167591</v>
      </c>
    </row>
    <row r="910" spans="1:12" x14ac:dyDescent="0.25">
      <c r="A910" s="13">
        <v>45</v>
      </c>
      <c r="B910" s="80" t="str">
        <f t="shared" si="28"/>
        <v>2018Liberec</v>
      </c>
      <c r="C910" s="13">
        <v>2018</v>
      </c>
      <c r="D910" s="14" t="s">
        <v>48</v>
      </c>
      <c r="E910" s="14" t="s">
        <v>44</v>
      </c>
      <c r="F910" s="449">
        <v>168.78829999999999</v>
      </c>
      <c r="G910" s="398">
        <v>109</v>
      </c>
      <c r="H910" s="458">
        <v>361</v>
      </c>
      <c r="I910" s="398">
        <v>2175</v>
      </c>
      <c r="J910" s="398">
        <v>2137</v>
      </c>
      <c r="K910" s="398">
        <v>802</v>
      </c>
      <c r="L910" s="392">
        <f t="shared" si="29"/>
        <v>136.98175011698643</v>
      </c>
    </row>
    <row r="911" spans="1:12" x14ac:dyDescent="0.25">
      <c r="A911" s="13">
        <v>46</v>
      </c>
      <c r="B911" s="80" t="str">
        <f t="shared" si="28"/>
        <v>2018Litoměřice</v>
      </c>
      <c r="C911" s="13">
        <v>2018</v>
      </c>
      <c r="D911" s="14" t="s">
        <v>49</v>
      </c>
      <c r="E911" s="14" t="s">
        <v>44</v>
      </c>
      <c r="F911" s="449">
        <v>118.2604</v>
      </c>
      <c r="G911" s="398">
        <v>76</v>
      </c>
      <c r="H911" s="458">
        <v>233</v>
      </c>
      <c r="I911" s="398">
        <v>2065</v>
      </c>
      <c r="J911" s="398">
        <v>1904</v>
      </c>
      <c r="K911" s="398">
        <v>617</v>
      </c>
      <c r="L911" s="392">
        <f t="shared" si="29"/>
        <v>118.27993697478992</v>
      </c>
    </row>
    <row r="912" spans="1:12" x14ac:dyDescent="0.25">
      <c r="A912" s="13">
        <v>47</v>
      </c>
      <c r="B912" s="80" t="str">
        <f t="shared" si="28"/>
        <v>2018Louny</v>
      </c>
      <c r="C912" s="13">
        <v>2018</v>
      </c>
      <c r="D912" s="14" t="s">
        <v>50</v>
      </c>
      <c r="E912" s="14" t="s">
        <v>44</v>
      </c>
      <c r="F912" s="449">
        <v>181.08619999999999</v>
      </c>
      <c r="G912" s="398">
        <v>103.5</v>
      </c>
      <c r="H912" s="458">
        <v>411</v>
      </c>
      <c r="I912" s="398">
        <v>1184</v>
      </c>
      <c r="J912" s="398">
        <v>1264</v>
      </c>
      <c r="K912" s="398">
        <v>290</v>
      </c>
      <c r="L912" s="392">
        <f t="shared" si="29"/>
        <v>83.742088607594937</v>
      </c>
    </row>
    <row r="913" spans="1:12" x14ac:dyDescent="0.25">
      <c r="A913" s="13">
        <v>48</v>
      </c>
      <c r="B913" s="80" t="str">
        <f t="shared" si="28"/>
        <v>2018Most</v>
      </c>
      <c r="C913" s="13">
        <v>2018</v>
      </c>
      <c r="D913" s="14" t="s">
        <v>51</v>
      </c>
      <c r="E913" s="14" t="s">
        <v>44</v>
      </c>
      <c r="F913" s="449">
        <v>228.16890000000001</v>
      </c>
      <c r="G913" s="398">
        <v>112</v>
      </c>
      <c r="H913" s="458">
        <v>627</v>
      </c>
      <c r="I913" s="398">
        <v>1999</v>
      </c>
      <c r="J913" s="398">
        <v>2300</v>
      </c>
      <c r="K913" s="398">
        <v>795</v>
      </c>
      <c r="L913" s="392">
        <f t="shared" si="29"/>
        <v>126.16304347826087</v>
      </c>
    </row>
    <row r="914" spans="1:12" x14ac:dyDescent="0.25">
      <c r="A914" s="13">
        <v>49</v>
      </c>
      <c r="B914" s="80" t="str">
        <f t="shared" si="28"/>
        <v>2018Teplice</v>
      </c>
      <c r="C914" s="13">
        <v>2018</v>
      </c>
      <c r="D914" s="14" t="s">
        <v>52</v>
      </c>
      <c r="E914" s="14" t="s">
        <v>44</v>
      </c>
      <c r="F914" s="449">
        <v>170.93719999999999</v>
      </c>
      <c r="G914" s="398">
        <v>87</v>
      </c>
      <c r="H914" s="458">
        <v>368.5</v>
      </c>
      <c r="I914" s="398">
        <v>2014</v>
      </c>
      <c r="J914" s="398">
        <v>2020</v>
      </c>
      <c r="K914" s="398">
        <v>654</v>
      </c>
      <c r="L914" s="392">
        <f t="shared" si="29"/>
        <v>118.17326732673267</v>
      </c>
    </row>
    <row r="915" spans="1:12" x14ac:dyDescent="0.25">
      <c r="A915" s="13">
        <v>50</v>
      </c>
      <c r="B915" s="80" t="str">
        <f t="shared" si="28"/>
        <v>2018Ústí nad Labem</v>
      </c>
      <c r="C915" s="13">
        <v>2018</v>
      </c>
      <c r="D915" s="14" t="s">
        <v>53</v>
      </c>
      <c r="E915" s="14" t="s">
        <v>44</v>
      </c>
      <c r="F915" s="449">
        <v>190.23769999999999</v>
      </c>
      <c r="G915" s="398">
        <v>86.5</v>
      </c>
      <c r="H915" s="458">
        <v>498</v>
      </c>
      <c r="I915" s="398">
        <v>2097</v>
      </c>
      <c r="J915" s="398">
        <v>2293</v>
      </c>
      <c r="K915" s="398">
        <v>589</v>
      </c>
      <c r="L915" s="392">
        <f t="shared" si="29"/>
        <v>93.757086785870044</v>
      </c>
    </row>
    <row r="916" spans="1:12" x14ac:dyDescent="0.25">
      <c r="A916" s="13">
        <v>51</v>
      </c>
      <c r="B916" s="80" t="str">
        <f t="shared" si="28"/>
        <v>2018Havlíčkův Brod</v>
      </c>
      <c r="C916" s="13">
        <v>2018</v>
      </c>
      <c r="D916" s="14" t="s">
        <v>54</v>
      </c>
      <c r="E916" s="14" t="s">
        <v>55</v>
      </c>
      <c r="F916" s="449">
        <v>112.6639</v>
      </c>
      <c r="G916" s="398">
        <v>70</v>
      </c>
      <c r="H916" s="458">
        <v>212</v>
      </c>
      <c r="I916" s="398">
        <v>1449</v>
      </c>
      <c r="J916" s="398">
        <v>1330</v>
      </c>
      <c r="K916" s="398">
        <v>381</v>
      </c>
      <c r="L916" s="392">
        <f t="shared" si="29"/>
        <v>104.56015037593984</v>
      </c>
    </row>
    <row r="917" spans="1:12" x14ac:dyDescent="0.25">
      <c r="A917" s="13">
        <v>52</v>
      </c>
      <c r="B917" s="80" t="str">
        <f t="shared" si="28"/>
        <v>2018Hradec Králové</v>
      </c>
      <c r="C917" s="13">
        <v>2018</v>
      </c>
      <c r="D917" s="14" t="s">
        <v>56</v>
      </c>
      <c r="E917" s="14" t="s">
        <v>55</v>
      </c>
      <c r="F917" s="449">
        <v>132.1857</v>
      </c>
      <c r="G917" s="398">
        <v>81.5</v>
      </c>
      <c r="H917" s="458">
        <v>305</v>
      </c>
      <c r="I917" s="398">
        <v>2111</v>
      </c>
      <c r="J917" s="398">
        <v>1862</v>
      </c>
      <c r="K917" s="398">
        <v>748</v>
      </c>
      <c r="L917" s="392">
        <f t="shared" si="29"/>
        <v>146.62728249194416</v>
      </c>
    </row>
    <row r="918" spans="1:12" x14ac:dyDescent="0.25">
      <c r="A918" s="13">
        <v>53</v>
      </c>
      <c r="B918" s="80" t="str">
        <f t="shared" si="28"/>
        <v>2018Chrudim</v>
      </c>
      <c r="C918" s="13">
        <v>2018</v>
      </c>
      <c r="D918" s="14" t="s">
        <v>57</v>
      </c>
      <c r="E918" s="14" t="s">
        <v>55</v>
      </c>
      <c r="F918" s="449">
        <v>125.26260000000001</v>
      </c>
      <c r="G918" s="398">
        <v>84</v>
      </c>
      <c r="H918" s="458">
        <v>262</v>
      </c>
      <c r="I918" s="398">
        <v>1766</v>
      </c>
      <c r="J918" s="398">
        <v>1663</v>
      </c>
      <c r="K918" s="398">
        <v>539</v>
      </c>
      <c r="L918" s="392">
        <f t="shared" si="29"/>
        <v>118.30126277811185</v>
      </c>
    </row>
    <row r="919" spans="1:12" x14ac:dyDescent="0.25">
      <c r="A919" s="13">
        <v>54</v>
      </c>
      <c r="B919" s="80" t="str">
        <f t="shared" si="28"/>
        <v>2018Jičín</v>
      </c>
      <c r="C919" s="13">
        <v>2018</v>
      </c>
      <c r="D919" s="14" t="s">
        <v>58</v>
      </c>
      <c r="E919" s="14" t="s">
        <v>55</v>
      </c>
      <c r="F919" s="449">
        <v>162.46629999999999</v>
      </c>
      <c r="G919" s="398">
        <v>121</v>
      </c>
      <c r="H919" s="458">
        <v>315</v>
      </c>
      <c r="I919" s="398">
        <v>949</v>
      </c>
      <c r="J919" s="398">
        <v>1019</v>
      </c>
      <c r="K919" s="398">
        <v>275</v>
      </c>
      <c r="L919" s="392">
        <f t="shared" si="29"/>
        <v>98.503434739941127</v>
      </c>
    </row>
    <row r="920" spans="1:12" x14ac:dyDescent="0.25">
      <c r="A920" s="13">
        <v>55</v>
      </c>
      <c r="B920" s="80" t="str">
        <f t="shared" si="28"/>
        <v>2018Náchod</v>
      </c>
      <c r="C920" s="13">
        <v>2018</v>
      </c>
      <c r="D920" s="14" t="s">
        <v>59</v>
      </c>
      <c r="E920" s="14" t="s">
        <v>55</v>
      </c>
      <c r="F920" s="449">
        <v>98.019949999999994</v>
      </c>
      <c r="G920" s="398">
        <v>66</v>
      </c>
      <c r="H920" s="458">
        <v>209</v>
      </c>
      <c r="I920" s="398">
        <v>1764</v>
      </c>
      <c r="J920" s="398">
        <v>1768</v>
      </c>
      <c r="K920" s="398">
        <v>417</v>
      </c>
      <c r="L920" s="392">
        <f t="shared" si="29"/>
        <v>86.088800904977376</v>
      </c>
    </row>
    <row r="921" spans="1:12" x14ac:dyDescent="0.25">
      <c r="A921" s="13">
        <v>56</v>
      </c>
      <c r="B921" s="80" t="str">
        <f t="shared" si="28"/>
        <v>2018Pardubice</v>
      </c>
      <c r="C921" s="13">
        <v>2018</v>
      </c>
      <c r="D921" s="14" t="s">
        <v>60</v>
      </c>
      <c r="E921" s="14" t="s">
        <v>55</v>
      </c>
      <c r="F921" s="449">
        <v>83.186710000000005</v>
      </c>
      <c r="G921" s="398">
        <v>53</v>
      </c>
      <c r="H921" s="458">
        <v>181</v>
      </c>
      <c r="I921" s="398">
        <v>2037</v>
      </c>
      <c r="J921" s="398">
        <v>1874</v>
      </c>
      <c r="K921" s="398">
        <v>512</v>
      </c>
      <c r="L921" s="392">
        <f t="shared" si="29"/>
        <v>99.722518676627544</v>
      </c>
    </row>
    <row r="922" spans="1:12" x14ac:dyDescent="0.25">
      <c r="A922" s="13">
        <v>57</v>
      </c>
      <c r="B922" s="80" t="str">
        <f t="shared" si="28"/>
        <v>2018Rychnov nad Kněžnou</v>
      </c>
      <c r="C922" s="13">
        <v>2018</v>
      </c>
      <c r="D922" s="14" t="s">
        <v>61</v>
      </c>
      <c r="E922" s="14" t="s">
        <v>55</v>
      </c>
      <c r="F922" s="449">
        <v>168.5737</v>
      </c>
      <c r="G922" s="398">
        <v>99</v>
      </c>
      <c r="H922" s="458">
        <v>434</v>
      </c>
      <c r="I922" s="398">
        <v>1015</v>
      </c>
      <c r="J922" s="398">
        <v>1064</v>
      </c>
      <c r="K922" s="398">
        <v>304</v>
      </c>
      <c r="L922" s="392">
        <f t="shared" si="29"/>
        <v>104.28571428571428</v>
      </c>
    </row>
    <row r="923" spans="1:12" x14ac:dyDescent="0.25">
      <c r="A923" s="13">
        <v>58</v>
      </c>
      <c r="B923" s="80" t="str">
        <f t="shared" si="28"/>
        <v>2018Semily</v>
      </c>
      <c r="C923" s="13">
        <v>2018</v>
      </c>
      <c r="D923" s="14" t="s">
        <v>62</v>
      </c>
      <c r="E923" s="14" t="s">
        <v>55</v>
      </c>
      <c r="F923" s="449">
        <v>206.8</v>
      </c>
      <c r="G923" s="398">
        <v>108</v>
      </c>
      <c r="H923" s="458">
        <v>588</v>
      </c>
      <c r="I923" s="398">
        <v>682</v>
      </c>
      <c r="J923" s="398">
        <v>674</v>
      </c>
      <c r="K923" s="398">
        <v>307</v>
      </c>
      <c r="L923" s="392">
        <f t="shared" si="29"/>
        <v>166.25370919881306</v>
      </c>
    </row>
    <row r="924" spans="1:12" x14ac:dyDescent="0.25">
      <c r="A924" s="13">
        <v>59</v>
      </c>
      <c r="B924" s="80" t="str">
        <f t="shared" si="28"/>
        <v>2018Svitavy</v>
      </c>
      <c r="C924" s="13">
        <v>2018</v>
      </c>
      <c r="D924" s="14" t="s">
        <v>63</v>
      </c>
      <c r="E924" s="14" t="s">
        <v>55</v>
      </c>
      <c r="F924" s="449">
        <v>71.895619999999994</v>
      </c>
      <c r="G924" s="398">
        <v>41</v>
      </c>
      <c r="H924" s="458">
        <v>162</v>
      </c>
      <c r="I924" s="398">
        <v>1296</v>
      </c>
      <c r="J924" s="398">
        <v>1363</v>
      </c>
      <c r="K924" s="398">
        <v>201</v>
      </c>
      <c r="L924" s="392">
        <f t="shared" si="29"/>
        <v>53.826118855465879</v>
      </c>
    </row>
    <row r="925" spans="1:12" x14ac:dyDescent="0.25">
      <c r="A925" s="13">
        <v>60</v>
      </c>
      <c r="B925" s="80" t="str">
        <f t="shared" si="28"/>
        <v>2018Trutnov</v>
      </c>
      <c r="C925" s="13">
        <v>2018</v>
      </c>
      <c r="D925" s="14" t="s">
        <v>64</v>
      </c>
      <c r="E925" s="14" t="s">
        <v>55</v>
      </c>
      <c r="F925" s="449">
        <v>114.836</v>
      </c>
      <c r="G925" s="398">
        <v>76</v>
      </c>
      <c r="H925" s="458">
        <v>237</v>
      </c>
      <c r="I925" s="398">
        <v>1627</v>
      </c>
      <c r="J925" s="398">
        <v>1739</v>
      </c>
      <c r="K925" s="398">
        <v>398</v>
      </c>
      <c r="L925" s="392">
        <f t="shared" si="29"/>
        <v>83.536515238642906</v>
      </c>
    </row>
    <row r="926" spans="1:12" x14ac:dyDescent="0.25">
      <c r="A926" s="13">
        <v>61</v>
      </c>
      <c r="B926" s="80" t="str">
        <f t="shared" si="28"/>
        <v>2018Ústí nad Orlicí</v>
      </c>
      <c r="C926" s="13">
        <v>2018</v>
      </c>
      <c r="D926" s="14" t="s">
        <v>65</v>
      </c>
      <c r="E926" s="14" t="s">
        <v>55</v>
      </c>
      <c r="F926" s="449">
        <v>95.90701</v>
      </c>
      <c r="G926" s="398">
        <v>47</v>
      </c>
      <c r="H926" s="458">
        <v>236</v>
      </c>
      <c r="I926" s="398">
        <v>1841</v>
      </c>
      <c r="J926" s="398">
        <v>1749</v>
      </c>
      <c r="K926" s="398">
        <v>458</v>
      </c>
      <c r="L926" s="392">
        <f t="shared" si="29"/>
        <v>95.580331618067476</v>
      </c>
    </row>
    <row r="927" spans="1:12" x14ac:dyDescent="0.25">
      <c r="A927" s="13">
        <v>62</v>
      </c>
      <c r="B927" s="80" t="str">
        <f t="shared" si="28"/>
        <v>2018Blansko</v>
      </c>
      <c r="C927" s="13">
        <v>2018</v>
      </c>
      <c r="D927" s="14" t="s">
        <v>66</v>
      </c>
      <c r="E927" s="14" t="s">
        <v>67</v>
      </c>
      <c r="F927" s="449">
        <v>105.249</v>
      </c>
      <c r="G927" s="398">
        <v>76</v>
      </c>
      <c r="H927" s="458">
        <v>188</v>
      </c>
      <c r="I927" s="398">
        <v>1084</v>
      </c>
      <c r="J927" s="398">
        <v>1077</v>
      </c>
      <c r="K927" s="398">
        <v>276</v>
      </c>
      <c r="L927" s="392">
        <f t="shared" si="29"/>
        <v>93.537604456824525</v>
      </c>
    </row>
    <row r="928" spans="1:12" x14ac:dyDescent="0.25">
      <c r="A928" s="13">
        <v>63</v>
      </c>
      <c r="B928" s="80" t="str">
        <f t="shared" si="28"/>
        <v>2018Brno-město</v>
      </c>
      <c r="C928" s="13">
        <v>2018</v>
      </c>
      <c r="D928" s="14" t="s">
        <v>68</v>
      </c>
      <c r="E928" s="14" t="s">
        <v>67</v>
      </c>
      <c r="F928" s="449">
        <v>170.37649999999999</v>
      </c>
      <c r="G928" s="398">
        <v>103</v>
      </c>
      <c r="H928" s="458">
        <v>386</v>
      </c>
      <c r="I928" s="398">
        <v>3786</v>
      </c>
      <c r="J928" s="398">
        <v>3921</v>
      </c>
      <c r="K928" s="398">
        <v>1334</v>
      </c>
      <c r="L928" s="392">
        <f t="shared" si="29"/>
        <v>124.18005610813567</v>
      </c>
    </row>
    <row r="929" spans="1:12" x14ac:dyDescent="0.25">
      <c r="A929" s="13">
        <v>64</v>
      </c>
      <c r="B929" s="80" t="str">
        <f t="shared" si="28"/>
        <v>2018Brno-venkov</v>
      </c>
      <c r="C929" s="13">
        <v>2018</v>
      </c>
      <c r="D929" s="14" t="s">
        <v>69</v>
      </c>
      <c r="E929" s="14" t="s">
        <v>67</v>
      </c>
      <c r="F929" s="449">
        <v>138.18530000000001</v>
      </c>
      <c r="G929" s="398">
        <v>84</v>
      </c>
      <c r="H929" s="458">
        <v>291</v>
      </c>
      <c r="I929" s="398">
        <v>1704</v>
      </c>
      <c r="J929" s="398">
        <v>1541</v>
      </c>
      <c r="K929" s="398">
        <v>541</v>
      </c>
      <c r="L929" s="392">
        <f t="shared" si="29"/>
        <v>128.14081765087604</v>
      </c>
    </row>
    <row r="930" spans="1:12" x14ac:dyDescent="0.25">
      <c r="A930" s="13">
        <v>65</v>
      </c>
      <c r="B930" s="80" t="str">
        <f t="shared" si="28"/>
        <v>2018Břeclav</v>
      </c>
      <c r="C930" s="13">
        <v>2018</v>
      </c>
      <c r="D930" s="14" t="s">
        <v>70</v>
      </c>
      <c r="E930" s="14" t="s">
        <v>67</v>
      </c>
      <c r="F930" s="449">
        <v>204.42850000000001</v>
      </c>
      <c r="G930" s="398">
        <v>106</v>
      </c>
      <c r="H930" s="458">
        <v>538</v>
      </c>
      <c r="I930" s="398">
        <v>1288</v>
      </c>
      <c r="J930" s="398">
        <v>1431</v>
      </c>
      <c r="K930" s="398">
        <v>483</v>
      </c>
      <c r="L930" s="392">
        <f t="shared" si="29"/>
        <v>123.19706498951781</v>
      </c>
    </row>
    <row r="931" spans="1:12" x14ac:dyDescent="0.25">
      <c r="A931" s="13">
        <v>66</v>
      </c>
      <c r="B931" s="80" t="str">
        <f t="shared" si="28"/>
        <v>2018Hodonín</v>
      </c>
      <c r="C931" s="13">
        <v>2018</v>
      </c>
      <c r="D931" s="14" t="s">
        <v>71</v>
      </c>
      <c r="E931" s="14" t="s">
        <v>67</v>
      </c>
      <c r="F931" s="449">
        <v>227.10990000000001</v>
      </c>
      <c r="G931" s="398">
        <v>133</v>
      </c>
      <c r="H931" s="458">
        <v>504</v>
      </c>
      <c r="I931" s="398">
        <v>1553</v>
      </c>
      <c r="J931" s="398">
        <v>1682</v>
      </c>
      <c r="K931" s="398">
        <v>721</v>
      </c>
      <c r="L931" s="392">
        <f t="shared" si="29"/>
        <v>156.45957193816884</v>
      </c>
    </row>
    <row r="932" spans="1:12" x14ac:dyDescent="0.25">
      <c r="A932" s="13">
        <v>67</v>
      </c>
      <c r="B932" s="80" t="str">
        <f t="shared" si="28"/>
        <v>2018Jihlava</v>
      </c>
      <c r="C932" s="13">
        <v>2018</v>
      </c>
      <c r="D932" s="14" t="s">
        <v>72</v>
      </c>
      <c r="E932" s="14" t="s">
        <v>67</v>
      </c>
      <c r="F932" s="449">
        <v>150.9128</v>
      </c>
      <c r="G932" s="398">
        <v>92</v>
      </c>
      <c r="H932" s="458">
        <v>290</v>
      </c>
      <c r="I932" s="398">
        <v>1286</v>
      </c>
      <c r="J932" s="398">
        <v>1326</v>
      </c>
      <c r="K932" s="398">
        <v>424</v>
      </c>
      <c r="L932" s="392">
        <f t="shared" si="29"/>
        <v>116.71191553544494</v>
      </c>
    </row>
    <row r="933" spans="1:12" x14ac:dyDescent="0.25">
      <c r="A933" s="13">
        <v>68</v>
      </c>
      <c r="B933" s="80" t="str">
        <f t="shared" si="28"/>
        <v>2018Kroměříž</v>
      </c>
      <c r="C933" s="13">
        <v>2018</v>
      </c>
      <c r="D933" s="14" t="s">
        <v>73</v>
      </c>
      <c r="E933" s="14" t="s">
        <v>67</v>
      </c>
      <c r="F933" s="449">
        <v>140.5264</v>
      </c>
      <c r="G933" s="398">
        <v>81</v>
      </c>
      <c r="H933" s="458">
        <v>373</v>
      </c>
      <c r="I933" s="398">
        <v>1819</v>
      </c>
      <c r="J933" s="398">
        <v>1911</v>
      </c>
      <c r="K933" s="398">
        <v>431</v>
      </c>
      <c r="L933" s="392">
        <f t="shared" si="29"/>
        <v>82.320774463631608</v>
      </c>
    </row>
    <row r="934" spans="1:12" x14ac:dyDescent="0.25">
      <c r="A934" s="13">
        <v>69</v>
      </c>
      <c r="B934" s="80" t="str">
        <f t="shared" si="28"/>
        <v>2018Prostějov</v>
      </c>
      <c r="C934" s="13">
        <v>2018</v>
      </c>
      <c r="D934" s="14" t="s">
        <v>74</v>
      </c>
      <c r="E934" s="14" t="s">
        <v>67</v>
      </c>
      <c r="F934" s="449">
        <v>123.57980000000001</v>
      </c>
      <c r="G934" s="398">
        <v>85</v>
      </c>
      <c r="H934" s="458">
        <v>252</v>
      </c>
      <c r="I934" s="398">
        <v>1474</v>
      </c>
      <c r="J934" s="398">
        <v>1529</v>
      </c>
      <c r="K934" s="398">
        <v>379</v>
      </c>
      <c r="L934" s="392">
        <f t="shared" si="29"/>
        <v>90.474166121648139</v>
      </c>
    </row>
    <row r="935" spans="1:12" x14ac:dyDescent="0.25">
      <c r="A935" s="13">
        <v>70</v>
      </c>
      <c r="B935" s="80" t="str">
        <f t="shared" si="28"/>
        <v>2018Třebíč</v>
      </c>
      <c r="C935" s="13">
        <v>2018</v>
      </c>
      <c r="D935" s="14" t="s">
        <v>75</v>
      </c>
      <c r="E935" s="14" t="s">
        <v>67</v>
      </c>
      <c r="F935" s="449">
        <v>143.48740000000001</v>
      </c>
      <c r="G935" s="398">
        <v>109.5</v>
      </c>
      <c r="H935" s="458">
        <v>272</v>
      </c>
      <c r="I935" s="398">
        <v>1084</v>
      </c>
      <c r="J935" s="398">
        <v>1123</v>
      </c>
      <c r="K935" s="398">
        <v>372</v>
      </c>
      <c r="L935" s="392">
        <f t="shared" si="29"/>
        <v>120.90828138913623</v>
      </c>
    </row>
    <row r="936" spans="1:12" x14ac:dyDescent="0.25">
      <c r="A936" s="13">
        <v>71</v>
      </c>
      <c r="B936" s="80" t="str">
        <f t="shared" si="28"/>
        <v>2018Uherské Hradiště</v>
      </c>
      <c r="C936" s="13">
        <v>2018</v>
      </c>
      <c r="D936" s="14" t="s">
        <v>76</v>
      </c>
      <c r="E936" s="14" t="s">
        <v>67</v>
      </c>
      <c r="F936" s="449">
        <v>245.74199999999999</v>
      </c>
      <c r="G936" s="398">
        <v>127</v>
      </c>
      <c r="H936" s="458">
        <v>748</v>
      </c>
      <c r="I936" s="398">
        <v>1168</v>
      </c>
      <c r="J936" s="398">
        <v>1450</v>
      </c>
      <c r="K936" s="398">
        <v>380</v>
      </c>
      <c r="L936" s="392">
        <f t="shared" si="29"/>
        <v>95.65517241379311</v>
      </c>
    </row>
    <row r="937" spans="1:12" x14ac:dyDescent="0.25">
      <c r="A937" s="13">
        <v>72</v>
      </c>
      <c r="B937" s="80" t="str">
        <f t="shared" si="28"/>
        <v>2018Vyškov</v>
      </c>
      <c r="C937" s="13">
        <v>2018</v>
      </c>
      <c r="D937" s="14" t="s">
        <v>77</v>
      </c>
      <c r="E937" s="14" t="s">
        <v>67</v>
      </c>
      <c r="F937" s="449">
        <v>208.05199999999999</v>
      </c>
      <c r="G937" s="398">
        <v>126</v>
      </c>
      <c r="H937" s="458">
        <v>524</v>
      </c>
      <c r="I937" s="398">
        <v>887</v>
      </c>
      <c r="J937" s="398">
        <v>897</v>
      </c>
      <c r="K937" s="398">
        <v>424</v>
      </c>
      <c r="L937" s="392">
        <f t="shared" si="29"/>
        <v>172.53065774804904</v>
      </c>
    </row>
    <row r="938" spans="1:12" x14ac:dyDescent="0.25">
      <c r="A938" s="13">
        <v>73</v>
      </c>
      <c r="B938" s="80" t="str">
        <f t="shared" si="28"/>
        <v>2018Zlín</v>
      </c>
      <c r="C938" s="13">
        <v>2018</v>
      </c>
      <c r="D938" s="14" t="s">
        <v>78</v>
      </c>
      <c r="E938" s="14" t="s">
        <v>67</v>
      </c>
      <c r="F938" s="449">
        <v>115.556</v>
      </c>
      <c r="G938" s="398">
        <v>69</v>
      </c>
      <c r="H938" s="458">
        <v>248</v>
      </c>
      <c r="I938" s="398">
        <v>2095</v>
      </c>
      <c r="J938" s="398">
        <v>2255</v>
      </c>
      <c r="K938" s="398">
        <v>488</v>
      </c>
      <c r="L938" s="392">
        <f t="shared" si="29"/>
        <v>78.988913525498887</v>
      </c>
    </row>
    <row r="939" spans="1:12" x14ac:dyDescent="0.25">
      <c r="A939" s="13">
        <v>74</v>
      </c>
      <c r="B939" s="80" t="str">
        <f t="shared" si="28"/>
        <v>2018Znojmo</v>
      </c>
      <c r="C939" s="13">
        <v>2018</v>
      </c>
      <c r="D939" s="14" t="s">
        <v>79</v>
      </c>
      <c r="E939" s="14" t="s">
        <v>67</v>
      </c>
      <c r="F939" s="449">
        <v>181.8639</v>
      </c>
      <c r="G939" s="398">
        <v>143</v>
      </c>
      <c r="H939" s="458">
        <v>362</v>
      </c>
      <c r="I939" s="398">
        <v>1848</v>
      </c>
      <c r="J939" s="398">
        <v>1723</v>
      </c>
      <c r="K939" s="398">
        <v>858</v>
      </c>
      <c r="L939" s="392">
        <f t="shared" si="29"/>
        <v>181.75856065002901</v>
      </c>
    </row>
    <row r="940" spans="1:12" x14ac:dyDescent="0.25">
      <c r="A940" s="13">
        <v>75</v>
      </c>
      <c r="B940" s="80" t="str">
        <f t="shared" si="28"/>
        <v>2018Žďár nad Sázavou</v>
      </c>
      <c r="C940" s="13">
        <v>2018</v>
      </c>
      <c r="D940" s="14" t="s">
        <v>80</v>
      </c>
      <c r="E940" s="14" t="s">
        <v>67</v>
      </c>
      <c r="F940" s="449">
        <v>236.26750000000001</v>
      </c>
      <c r="G940" s="398">
        <v>132</v>
      </c>
      <c r="H940" s="458">
        <v>561</v>
      </c>
      <c r="I940" s="398">
        <v>1451</v>
      </c>
      <c r="J940" s="398">
        <v>1484</v>
      </c>
      <c r="K940" s="398">
        <v>592</v>
      </c>
      <c r="L940" s="392">
        <f t="shared" si="29"/>
        <v>145.60646900269543</v>
      </c>
    </row>
    <row r="941" spans="1:12" x14ac:dyDescent="0.25">
      <c r="A941" s="13">
        <v>76</v>
      </c>
      <c r="B941" s="80" t="str">
        <f t="shared" si="28"/>
        <v>2018Bruntál</v>
      </c>
      <c r="C941" s="13">
        <v>2018</v>
      </c>
      <c r="D941" s="14" t="s">
        <v>81</v>
      </c>
      <c r="E941" s="14" t="s">
        <v>82</v>
      </c>
      <c r="F941" s="449">
        <v>126.25109999999999</v>
      </c>
      <c r="G941" s="398">
        <v>98</v>
      </c>
      <c r="H941" s="458">
        <v>244</v>
      </c>
      <c r="I941" s="398">
        <v>1686</v>
      </c>
      <c r="J941" s="398">
        <v>1620</v>
      </c>
      <c r="K941" s="398">
        <v>516</v>
      </c>
      <c r="L941" s="392">
        <f t="shared" si="29"/>
        <v>116.25925925925927</v>
      </c>
    </row>
    <row r="942" spans="1:12" x14ac:dyDescent="0.25">
      <c r="A942" s="13">
        <v>77</v>
      </c>
      <c r="B942" s="80" t="str">
        <f t="shared" si="28"/>
        <v>2018Frýdek-Místek</v>
      </c>
      <c r="C942" s="13">
        <v>2018</v>
      </c>
      <c r="D942" s="14" t="s">
        <v>83</v>
      </c>
      <c r="E942" s="14" t="s">
        <v>82</v>
      </c>
      <c r="F942" s="449">
        <v>163.8725</v>
      </c>
      <c r="G942" s="398">
        <v>112</v>
      </c>
      <c r="H942" s="458">
        <v>324</v>
      </c>
      <c r="I942" s="398">
        <v>3164</v>
      </c>
      <c r="J942" s="398">
        <v>3171</v>
      </c>
      <c r="K942" s="398">
        <v>1127</v>
      </c>
      <c r="L942" s="392">
        <f t="shared" si="29"/>
        <v>129.72406181015452</v>
      </c>
    </row>
    <row r="943" spans="1:12" x14ac:dyDescent="0.25">
      <c r="A943" s="13">
        <v>78</v>
      </c>
      <c r="B943" s="80" t="str">
        <f t="shared" si="28"/>
        <v>2018Jeseník</v>
      </c>
      <c r="C943" s="13">
        <v>2018</v>
      </c>
      <c r="D943" s="14" t="s">
        <v>84</v>
      </c>
      <c r="E943" s="14" t="s">
        <v>82</v>
      </c>
      <c r="F943" s="449">
        <v>274.3415</v>
      </c>
      <c r="G943" s="398">
        <v>145</v>
      </c>
      <c r="H943" s="458">
        <v>704</v>
      </c>
      <c r="I943" s="398">
        <v>547</v>
      </c>
      <c r="J943" s="398">
        <v>691</v>
      </c>
      <c r="K943" s="398">
        <v>170</v>
      </c>
      <c r="L943" s="392">
        <f t="shared" si="29"/>
        <v>89.797395079594793</v>
      </c>
    </row>
    <row r="944" spans="1:12" x14ac:dyDescent="0.25">
      <c r="A944" s="13">
        <v>79</v>
      </c>
      <c r="B944" s="80" t="str">
        <f t="shared" si="28"/>
        <v>2018Karviná</v>
      </c>
      <c r="C944" s="13">
        <v>2018</v>
      </c>
      <c r="D944" s="14" t="s">
        <v>85</v>
      </c>
      <c r="E944" s="14" t="s">
        <v>82</v>
      </c>
      <c r="F944" s="449">
        <v>129.40559999999999</v>
      </c>
      <c r="G944" s="398">
        <v>99</v>
      </c>
      <c r="H944" s="458">
        <v>233</v>
      </c>
      <c r="I944" s="398">
        <v>4478</v>
      </c>
      <c r="J944" s="398">
        <v>4413</v>
      </c>
      <c r="K944" s="398">
        <v>1437</v>
      </c>
      <c r="L944" s="392">
        <f t="shared" si="29"/>
        <v>118.85452073419444</v>
      </c>
    </row>
    <row r="945" spans="1:12" x14ac:dyDescent="0.25">
      <c r="A945" s="13">
        <v>80</v>
      </c>
      <c r="B945" s="80" t="str">
        <f t="shared" si="28"/>
        <v>2018Nový Jičín</v>
      </c>
      <c r="C945" s="13">
        <v>2018</v>
      </c>
      <c r="D945" s="14" t="s">
        <v>86</v>
      </c>
      <c r="E945" s="14" t="s">
        <v>82</v>
      </c>
      <c r="F945" s="449">
        <v>92.196539999999999</v>
      </c>
      <c r="G945" s="398">
        <v>62</v>
      </c>
      <c r="H945" s="458">
        <v>189</v>
      </c>
      <c r="I945" s="398">
        <v>1802</v>
      </c>
      <c r="J945" s="398">
        <v>1823</v>
      </c>
      <c r="K945" s="398">
        <v>435</v>
      </c>
      <c r="L945" s="392">
        <f t="shared" si="29"/>
        <v>87.095447065277014</v>
      </c>
    </row>
    <row r="946" spans="1:12" x14ac:dyDescent="0.25">
      <c r="A946" s="13">
        <v>81</v>
      </c>
      <c r="B946" s="80" t="str">
        <f t="shared" si="28"/>
        <v>2018Olomouc</v>
      </c>
      <c r="C946" s="13">
        <v>2018</v>
      </c>
      <c r="D946" s="14" t="s">
        <v>87</v>
      </c>
      <c r="E946" s="14" t="s">
        <v>82</v>
      </c>
      <c r="F946" s="449">
        <v>122.62569999999999</v>
      </c>
      <c r="G946" s="398">
        <v>77.5</v>
      </c>
      <c r="H946" s="458">
        <v>238</v>
      </c>
      <c r="I946" s="398">
        <v>2609</v>
      </c>
      <c r="J946" s="398">
        <v>2619</v>
      </c>
      <c r="K946" s="398">
        <v>659</v>
      </c>
      <c r="L946" s="392">
        <f t="shared" si="29"/>
        <v>91.842306223749517</v>
      </c>
    </row>
    <row r="947" spans="1:12" x14ac:dyDescent="0.25">
      <c r="A947" s="13">
        <v>82</v>
      </c>
      <c r="B947" s="80" t="str">
        <f t="shared" si="28"/>
        <v>2018Opava</v>
      </c>
      <c r="C947" s="13">
        <v>2018</v>
      </c>
      <c r="D947" s="14" t="s">
        <v>88</v>
      </c>
      <c r="E947" s="14" t="s">
        <v>82</v>
      </c>
      <c r="F947" s="449">
        <v>153.04239999999999</v>
      </c>
      <c r="G947" s="398">
        <v>116</v>
      </c>
      <c r="H947" s="458">
        <v>298</v>
      </c>
      <c r="I947" s="398">
        <v>2232</v>
      </c>
      <c r="J947" s="398">
        <v>2336</v>
      </c>
      <c r="K947" s="398">
        <v>604</v>
      </c>
      <c r="L947" s="392">
        <f t="shared" si="29"/>
        <v>94.374999999999986</v>
      </c>
    </row>
    <row r="948" spans="1:12" x14ac:dyDescent="0.25">
      <c r="A948" s="13">
        <v>83</v>
      </c>
      <c r="B948" s="80" t="str">
        <f t="shared" si="28"/>
        <v>2018Ostrava</v>
      </c>
      <c r="C948" s="13">
        <v>2018</v>
      </c>
      <c r="D948" s="14" t="s">
        <v>89</v>
      </c>
      <c r="E948" s="14" t="s">
        <v>82</v>
      </c>
      <c r="F948" s="449">
        <v>94.713710000000006</v>
      </c>
      <c r="G948" s="398">
        <v>63</v>
      </c>
      <c r="H948" s="458">
        <v>199</v>
      </c>
      <c r="I948" s="398">
        <v>5234</v>
      </c>
      <c r="J948" s="398">
        <v>5265</v>
      </c>
      <c r="K948" s="398">
        <v>1173</v>
      </c>
      <c r="L948" s="392">
        <f t="shared" si="29"/>
        <v>81.319088319088323</v>
      </c>
    </row>
    <row r="949" spans="1:12" x14ac:dyDescent="0.25">
      <c r="A949" s="13">
        <v>84</v>
      </c>
      <c r="B949" s="80" t="str">
        <f t="shared" si="28"/>
        <v>2018Přerov</v>
      </c>
      <c r="C949" s="13">
        <v>2018</v>
      </c>
      <c r="D949" s="14" t="s">
        <v>90</v>
      </c>
      <c r="E949" s="14" t="s">
        <v>82</v>
      </c>
      <c r="F949" s="449">
        <v>181.8999</v>
      </c>
      <c r="G949" s="398">
        <v>97</v>
      </c>
      <c r="H949" s="458">
        <v>508</v>
      </c>
      <c r="I949" s="398">
        <v>1597</v>
      </c>
      <c r="J949" s="398">
        <v>1948</v>
      </c>
      <c r="K949" s="398">
        <v>487</v>
      </c>
      <c r="L949" s="392">
        <f t="shared" si="29"/>
        <v>91.25</v>
      </c>
    </row>
    <row r="950" spans="1:12" x14ac:dyDescent="0.25">
      <c r="A950" s="13">
        <v>85</v>
      </c>
      <c r="B950" s="80" t="str">
        <f t="shared" si="28"/>
        <v>2018Šumperk</v>
      </c>
      <c r="C950" s="13">
        <v>2018</v>
      </c>
      <c r="D950" s="14" t="s">
        <v>91</v>
      </c>
      <c r="E950" s="14" t="s">
        <v>82</v>
      </c>
      <c r="F950" s="449">
        <v>144.43680000000001</v>
      </c>
      <c r="G950" s="398">
        <v>105</v>
      </c>
      <c r="H950" s="458">
        <v>294</v>
      </c>
      <c r="I950" s="398">
        <v>1790</v>
      </c>
      <c r="J950" s="398">
        <v>1749</v>
      </c>
      <c r="K950" s="398">
        <v>547</v>
      </c>
      <c r="L950" s="392">
        <f t="shared" si="29"/>
        <v>114.1538021726701</v>
      </c>
    </row>
    <row r="951" spans="1:12" ht="16.5" thickBot="1" x14ac:dyDescent="0.3">
      <c r="A951" s="18">
        <v>86</v>
      </c>
      <c r="B951" s="81" t="str">
        <f t="shared" si="28"/>
        <v>2018Vsetín</v>
      </c>
      <c r="C951" s="18">
        <v>2018</v>
      </c>
      <c r="D951" s="19" t="s">
        <v>92</v>
      </c>
      <c r="E951" s="19" t="s">
        <v>82</v>
      </c>
      <c r="F951" s="451">
        <v>107.2004</v>
      </c>
      <c r="G951" s="399">
        <v>67</v>
      </c>
      <c r="H951" s="460">
        <v>226</v>
      </c>
      <c r="I951" s="399">
        <v>1539</v>
      </c>
      <c r="J951" s="399">
        <v>1560</v>
      </c>
      <c r="K951" s="399">
        <v>394</v>
      </c>
      <c r="L951" s="389">
        <f t="shared" si="29"/>
        <v>92.185897435897431</v>
      </c>
    </row>
    <row r="952" spans="1:12" ht="16.5" thickTop="1" x14ac:dyDescent="0.25">
      <c r="A952" s="13">
        <v>1</v>
      </c>
      <c r="B952" s="80" t="str">
        <f t="shared" si="28"/>
        <v>2019Praha 1</v>
      </c>
      <c r="C952" s="13">
        <v>2019</v>
      </c>
      <c r="D952" s="14" t="s">
        <v>2</v>
      </c>
      <c r="E952" s="14" t="s">
        <v>3</v>
      </c>
      <c r="F952" s="449">
        <v>294.09660000000002</v>
      </c>
      <c r="G952" s="398">
        <v>171.5</v>
      </c>
      <c r="H952" s="458">
        <v>703</v>
      </c>
      <c r="I952" s="398">
        <v>235</v>
      </c>
      <c r="J952" s="398">
        <v>285</v>
      </c>
      <c r="K952" s="398">
        <v>101</v>
      </c>
      <c r="L952" s="392">
        <f t="shared" si="29"/>
        <v>129.35087719298247</v>
      </c>
    </row>
    <row r="953" spans="1:12" x14ac:dyDescent="0.25">
      <c r="A953" s="13">
        <v>2</v>
      </c>
      <c r="B953" s="80" t="str">
        <f t="shared" si="28"/>
        <v>2019Praha 2</v>
      </c>
      <c r="C953" s="13">
        <v>2019</v>
      </c>
      <c r="D953" s="14" t="s">
        <v>4</v>
      </c>
      <c r="E953" s="14" t="s">
        <v>3</v>
      </c>
      <c r="F953" s="449">
        <v>179.39680000000001</v>
      </c>
      <c r="G953" s="398">
        <v>99</v>
      </c>
      <c r="H953" s="458">
        <v>419</v>
      </c>
      <c r="I953" s="398">
        <v>524</v>
      </c>
      <c r="J953" s="398">
        <v>500</v>
      </c>
      <c r="K953" s="398">
        <v>176</v>
      </c>
      <c r="L953" s="392">
        <f t="shared" si="29"/>
        <v>128.47999999999999</v>
      </c>
    </row>
    <row r="954" spans="1:12" x14ac:dyDescent="0.25">
      <c r="A954" s="13">
        <v>3</v>
      </c>
      <c r="B954" s="80" t="str">
        <f t="shared" si="28"/>
        <v>2019Praha 3</v>
      </c>
      <c r="C954" s="13">
        <v>2019</v>
      </c>
      <c r="D954" s="14" t="s">
        <v>5</v>
      </c>
      <c r="E954" s="14" t="s">
        <v>3</v>
      </c>
      <c r="F954" s="449">
        <v>160.76</v>
      </c>
      <c r="G954" s="398">
        <v>106.5</v>
      </c>
      <c r="H954" s="458">
        <v>348.5</v>
      </c>
      <c r="I954" s="398">
        <v>910</v>
      </c>
      <c r="J954" s="398">
        <v>1036</v>
      </c>
      <c r="K954" s="398">
        <v>354</v>
      </c>
      <c r="L954" s="392">
        <f t="shared" si="29"/>
        <v>124.72007722007721</v>
      </c>
    </row>
    <row r="955" spans="1:12" x14ac:dyDescent="0.25">
      <c r="A955" s="13">
        <v>4</v>
      </c>
      <c r="B955" s="80" t="str">
        <f t="shared" si="28"/>
        <v>2019Praha 4</v>
      </c>
      <c r="C955" s="13">
        <v>2019</v>
      </c>
      <c r="D955" s="14" t="s">
        <v>6</v>
      </c>
      <c r="E955" s="14" t="s">
        <v>3</v>
      </c>
      <c r="F955" s="449">
        <v>148.506</v>
      </c>
      <c r="G955" s="398">
        <v>72</v>
      </c>
      <c r="H955" s="458">
        <v>359</v>
      </c>
      <c r="I955" s="398">
        <v>3651</v>
      </c>
      <c r="J955" s="398">
        <v>3502</v>
      </c>
      <c r="K955" s="398">
        <v>1250</v>
      </c>
      <c r="L955" s="392">
        <f t="shared" si="29"/>
        <v>130.28269560251286</v>
      </c>
    </row>
    <row r="956" spans="1:12" x14ac:dyDescent="0.25">
      <c r="A956" s="13">
        <v>5</v>
      </c>
      <c r="B956" s="80" t="str">
        <f t="shared" si="28"/>
        <v>2019Praha 5</v>
      </c>
      <c r="C956" s="13">
        <v>2019</v>
      </c>
      <c r="D956" s="14" t="s">
        <v>7</v>
      </c>
      <c r="E956" s="14" t="s">
        <v>3</v>
      </c>
      <c r="F956" s="449">
        <v>123.1521</v>
      </c>
      <c r="G956" s="398">
        <v>69</v>
      </c>
      <c r="H956" s="458">
        <v>268</v>
      </c>
      <c r="I956" s="398">
        <v>2266</v>
      </c>
      <c r="J956" s="398">
        <v>2086</v>
      </c>
      <c r="K956" s="398">
        <v>724</v>
      </c>
      <c r="L956" s="392">
        <f t="shared" si="29"/>
        <v>126.68264621284756</v>
      </c>
    </row>
    <row r="957" spans="1:12" x14ac:dyDescent="0.25">
      <c r="A957" s="13">
        <v>6</v>
      </c>
      <c r="B957" s="80" t="str">
        <f t="shared" si="28"/>
        <v>2019Praha 6</v>
      </c>
      <c r="C957" s="13">
        <v>2019</v>
      </c>
      <c r="D957" s="14" t="s">
        <v>8</v>
      </c>
      <c r="E957" s="14" t="s">
        <v>3</v>
      </c>
      <c r="F957" s="449">
        <v>186.03139999999999</v>
      </c>
      <c r="G957" s="398">
        <v>122</v>
      </c>
      <c r="H957" s="458">
        <v>387</v>
      </c>
      <c r="I957" s="398">
        <v>1606</v>
      </c>
      <c r="J957" s="398">
        <v>1846</v>
      </c>
      <c r="K957" s="398">
        <v>537</v>
      </c>
      <c r="L957" s="392">
        <f t="shared" si="29"/>
        <v>106.17822318526545</v>
      </c>
    </row>
    <row r="958" spans="1:12" x14ac:dyDescent="0.25">
      <c r="A958" s="13">
        <v>7</v>
      </c>
      <c r="B958" s="80" t="str">
        <f t="shared" si="28"/>
        <v>2019Praha 7</v>
      </c>
      <c r="C958" s="13">
        <v>2019</v>
      </c>
      <c r="D958" s="14" t="s">
        <v>9</v>
      </c>
      <c r="E958" s="14" t="s">
        <v>3</v>
      </c>
      <c r="F958" s="449">
        <v>210.1962</v>
      </c>
      <c r="G958" s="398">
        <v>106</v>
      </c>
      <c r="H958" s="458">
        <v>530</v>
      </c>
      <c r="I958" s="398">
        <v>509</v>
      </c>
      <c r="J958" s="398">
        <v>497</v>
      </c>
      <c r="K958" s="398">
        <v>197</v>
      </c>
      <c r="L958" s="392">
        <f t="shared" si="29"/>
        <v>144.67806841046277</v>
      </c>
    </row>
    <row r="959" spans="1:12" x14ac:dyDescent="0.25">
      <c r="A959" s="13">
        <v>8</v>
      </c>
      <c r="B959" s="80" t="str">
        <f t="shared" si="28"/>
        <v>2019Praha 8</v>
      </c>
      <c r="C959" s="13">
        <v>2019</v>
      </c>
      <c r="D959" s="14" t="s">
        <v>10</v>
      </c>
      <c r="E959" s="14" t="s">
        <v>3</v>
      </c>
      <c r="F959" s="449">
        <v>181.55359999999999</v>
      </c>
      <c r="G959" s="398">
        <v>116</v>
      </c>
      <c r="H959" s="458">
        <v>397</v>
      </c>
      <c r="I959" s="398">
        <v>1562</v>
      </c>
      <c r="J959" s="398">
        <v>1577</v>
      </c>
      <c r="K959" s="398">
        <v>483</v>
      </c>
      <c r="L959" s="392">
        <f t="shared" si="29"/>
        <v>111.79137603043753</v>
      </c>
    </row>
    <row r="960" spans="1:12" x14ac:dyDescent="0.25">
      <c r="A960" s="13">
        <v>9</v>
      </c>
      <c r="B960" s="80" t="str">
        <f t="shared" si="28"/>
        <v>2019Praha 9</v>
      </c>
      <c r="C960" s="13">
        <v>2019</v>
      </c>
      <c r="D960" s="14" t="s">
        <v>11</v>
      </c>
      <c r="E960" s="14" t="s">
        <v>3</v>
      </c>
      <c r="F960" s="449">
        <v>134.07509999999999</v>
      </c>
      <c r="G960" s="398">
        <v>104</v>
      </c>
      <c r="H960" s="458">
        <v>239</v>
      </c>
      <c r="I960" s="398">
        <v>2224</v>
      </c>
      <c r="J960" s="398">
        <v>2021</v>
      </c>
      <c r="K960" s="398">
        <v>822</v>
      </c>
      <c r="L960" s="392">
        <f t="shared" si="29"/>
        <v>148.45620979713013</v>
      </c>
    </row>
    <row r="961" spans="1:12" x14ac:dyDescent="0.25">
      <c r="A961" s="13">
        <v>10</v>
      </c>
      <c r="B961" s="80" t="str">
        <f t="shared" si="28"/>
        <v>2019Praha 10</v>
      </c>
      <c r="C961" s="13">
        <v>2019</v>
      </c>
      <c r="D961" s="14" t="s">
        <v>12</v>
      </c>
      <c r="E961" s="14" t="s">
        <v>3</v>
      </c>
      <c r="F961" s="449">
        <v>141.94630000000001</v>
      </c>
      <c r="G961" s="398">
        <v>89</v>
      </c>
      <c r="H961" s="458">
        <v>327</v>
      </c>
      <c r="I961" s="398">
        <v>2518</v>
      </c>
      <c r="J961" s="398">
        <v>2475</v>
      </c>
      <c r="K961" s="398">
        <v>753</v>
      </c>
      <c r="L961" s="392">
        <f t="shared" si="29"/>
        <v>111.04848484848486</v>
      </c>
    </row>
    <row r="962" spans="1:12" x14ac:dyDescent="0.25">
      <c r="A962" s="13">
        <v>11</v>
      </c>
      <c r="B962" s="80" t="str">
        <f t="shared" si="28"/>
        <v>2019Beroun</v>
      </c>
      <c r="C962" s="13">
        <v>2019</v>
      </c>
      <c r="D962" s="14" t="s">
        <v>13</v>
      </c>
      <c r="E962" s="14" t="s">
        <v>14</v>
      </c>
      <c r="F962" s="449">
        <v>78.504390000000001</v>
      </c>
      <c r="G962" s="398">
        <v>56.5</v>
      </c>
      <c r="H962" s="458">
        <v>145</v>
      </c>
      <c r="I962" s="398">
        <v>1502</v>
      </c>
      <c r="J962" s="398">
        <v>1537</v>
      </c>
      <c r="K962" s="398">
        <v>257</v>
      </c>
      <c r="L962" s="392">
        <f t="shared" si="29"/>
        <v>61.031229668184771</v>
      </c>
    </row>
    <row r="963" spans="1:12" x14ac:dyDescent="0.25">
      <c r="A963" s="13">
        <v>12</v>
      </c>
      <c r="B963" s="80" t="str">
        <f t="shared" si="28"/>
        <v>2019Benešov</v>
      </c>
      <c r="C963" s="13">
        <v>2019</v>
      </c>
      <c r="D963" s="14" t="s">
        <v>15</v>
      </c>
      <c r="E963" s="14" t="s">
        <v>14</v>
      </c>
      <c r="F963" s="449">
        <v>109.6427</v>
      </c>
      <c r="G963" s="398">
        <v>70.5</v>
      </c>
      <c r="H963" s="458">
        <v>264</v>
      </c>
      <c r="I963" s="398">
        <v>1193</v>
      </c>
      <c r="J963" s="398">
        <v>1059</v>
      </c>
      <c r="K963" s="398">
        <v>380</v>
      </c>
      <c r="L963" s="392">
        <f t="shared" si="29"/>
        <v>130.97261567516526</v>
      </c>
    </row>
    <row r="964" spans="1:12" x14ac:dyDescent="0.25">
      <c r="A964" s="13">
        <v>13</v>
      </c>
      <c r="B964" s="80" t="str">
        <f t="shared" si="28"/>
        <v>2019Kladno</v>
      </c>
      <c r="C964" s="13">
        <v>2019</v>
      </c>
      <c r="D964" s="14" t="s">
        <v>16</v>
      </c>
      <c r="E964" s="14" t="s">
        <v>14</v>
      </c>
      <c r="F964" s="449">
        <v>122.7166</v>
      </c>
      <c r="G964" s="398">
        <v>78</v>
      </c>
      <c r="H964" s="458">
        <v>283</v>
      </c>
      <c r="I964" s="398">
        <v>2950</v>
      </c>
      <c r="J964" s="398">
        <v>2686</v>
      </c>
      <c r="K964" s="398">
        <v>893</v>
      </c>
      <c r="L964" s="392">
        <f t="shared" si="29"/>
        <v>121.34959046909903</v>
      </c>
    </row>
    <row r="965" spans="1:12" x14ac:dyDescent="0.25">
      <c r="A965" s="13">
        <v>14</v>
      </c>
      <c r="B965" s="80" t="str">
        <f t="shared" si="28"/>
        <v>2019Kolín</v>
      </c>
      <c r="C965" s="13">
        <v>2019</v>
      </c>
      <c r="D965" s="14" t="s">
        <v>17</v>
      </c>
      <c r="E965" s="14" t="s">
        <v>14</v>
      </c>
      <c r="F965" s="449">
        <v>112.0647</v>
      </c>
      <c r="G965" s="398">
        <v>71</v>
      </c>
      <c r="H965" s="458">
        <v>238</v>
      </c>
      <c r="I965" s="398">
        <v>2002</v>
      </c>
      <c r="J965" s="398">
        <v>1919</v>
      </c>
      <c r="K965" s="398">
        <v>526</v>
      </c>
      <c r="L965" s="392">
        <f t="shared" si="29"/>
        <v>100.04689942678479</v>
      </c>
    </row>
    <row r="966" spans="1:12" x14ac:dyDescent="0.25">
      <c r="A966" s="13">
        <v>15</v>
      </c>
      <c r="B966" s="80" t="str">
        <f t="shared" si="28"/>
        <v>2019Kutná Hora</v>
      </c>
      <c r="C966" s="13">
        <v>2019</v>
      </c>
      <c r="D966" s="14" t="s">
        <v>18</v>
      </c>
      <c r="E966" s="14" t="s">
        <v>14</v>
      </c>
      <c r="F966" s="449">
        <v>65.804000000000002</v>
      </c>
      <c r="G966" s="398">
        <v>43</v>
      </c>
      <c r="H966" s="458">
        <v>146</v>
      </c>
      <c r="I966" s="398">
        <v>1190</v>
      </c>
      <c r="J966" s="398">
        <v>1153</v>
      </c>
      <c r="K966" s="398">
        <v>194</v>
      </c>
      <c r="L966" s="392">
        <f t="shared" si="29"/>
        <v>61.413703382480477</v>
      </c>
    </row>
    <row r="967" spans="1:12" x14ac:dyDescent="0.25">
      <c r="A967" s="13">
        <v>16</v>
      </c>
      <c r="B967" s="80" t="str">
        <f t="shared" ref="B967:B1030" si="30">CONCATENATE(C967,D967)</f>
        <v>2019Mělník</v>
      </c>
      <c r="C967" s="13">
        <v>2019</v>
      </c>
      <c r="D967" s="14" t="s">
        <v>19</v>
      </c>
      <c r="E967" s="14" t="s">
        <v>14</v>
      </c>
      <c r="F967" s="449">
        <v>98.435680000000005</v>
      </c>
      <c r="G967" s="398">
        <v>70</v>
      </c>
      <c r="H967" s="458">
        <v>196</v>
      </c>
      <c r="I967" s="398">
        <v>1652</v>
      </c>
      <c r="J967" s="398">
        <v>1602</v>
      </c>
      <c r="K967" s="398">
        <v>377</v>
      </c>
      <c r="L967" s="392">
        <f t="shared" ref="L967:L1030" si="31">K967/J967*365</f>
        <v>85.895755305867667</v>
      </c>
    </row>
    <row r="968" spans="1:12" x14ac:dyDescent="0.25">
      <c r="A968" s="13">
        <v>17</v>
      </c>
      <c r="B968" s="80" t="str">
        <f t="shared" si="30"/>
        <v>2019Mladá Boleslav</v>
      </c>
      <c r="C968" s="13">
        <v>2019</v>
      </c>
      <c r="D968" s="14" t="s">
        <v>20</v>
      </c>
      <c r="E968" s="14" t="s">
        <v>14</v>
      </c>
      <c r="F968" s="449">
        <v>75.591350000000006</v>
      </c>
      <c r="G968" s="398">
        <v>45</v>
      </c>
      <c r="H968" s="458">
        <v>183</v>
      </c>
      <c r="I968" s="398">
        <v>1875</v>
      </c>
      <c r="J968" s="398">
        <v>1861</v>
      </c>
      <c r="K968" s="398">
        <v>369</v>
      </c>
      <c r="L968" s="392">
        <f t="shared" si="31"/>
        <v>72.372380440623331</v>
      </c>
    </row>
    <row r="969" spans="1:12" x14ac:dyDescent="0.25">
      <c r="A969" s="13">
        <v>18</v>
      </c>
      <c r="B969" s="80" t="str">
        <f t="shared" si="30"/>
        <v>2019Nymburk</v>
      </c>
      <c r="C969" s="13">
        <v>2019</v>
      </c>
      <c r="D969" s="14" t="s">
        <v>21</v>
      </c>
      <c r="E969" s="14" t="s">
        <v>14</v>
      </c>
      <c r="F969" s="449">
        <v>75.5441</v>
      </c>
      <c r="G969" s="398">
        <v>42</v>
      </c>
      <c r="H969" s="458">
        <v>157</v>
      </c>
      <c r="I969" s="398">
        <v>1573</v>
      </c>
      <c r="J969" s="398">
        <v>1586</v>
      </c>
      <c r="K969" s="398">
        <v>246</v>
      </c>
      <c r="L969" s="392">
        <f t="shared" si="31"/>
        <v>56.614123581336692</v>
      </c>
    </row>
    <row r="970" spans="1:12" x14ac:dyDescent="0.25">
      <c r="A970" s="13">
        <v>19</v>
      </c>
      <c r="B970" s="80" t="str">
        <f t="shared" si="30"/>
        <v>2019Praha-Východ</v>
      </c>
      <c r="C970" s="13">
        <v>2019</v>
      </c>
      <c r="D970" s="14" t="s">
        <v>134</v>
      </c>
      <c r="E970" s="14" t="s">
        <v>14</v>
      </c>
      <c r="F970" s="449">
        <v>120.3109</v>
      </c>
      <c r="G970" s="398">
        <v>84</v>
      </c>
      <c r="H970" s="458">
        <v>267</v>
      </c>
      <c r="I970" s="398">
        <v>2380</v>
      </c>
      <c r="J970" s="398">
        <v>2590</v>
      </c>
      <c r="K970" s="398">
        <v>647</v>
      </c>
      <c r="L970" s="392">
        <f t="shared" si="31"/>
        <v>91.179536679536682</v>
      </c>
    </row>
    <row r="971" spans="1:12" x14ac:dyDescent="0.25">
      <c r="A971" s="13">
        <v>20</v>
      </c>
      <c r="B971" s="80" t="str">
        <f t="shared" si="30"/>
        <v>2019Praha-Západ</v>
      </c>
      <c r="C971" s="13">
        <v>2019</v>
      </c>
      <c r="D971" s="14" t="s">
        <v>135</v>
      </c>
      <c r="E971" s="14" t="s">
        <v>14</v>
      </c>
      <c r="F971" s="449">
        <v>110.7139</v>
      </c>
      <c r="G971" s="398">
        <v>74</v>
      </c>
      <c r="H971" s="458">
        <v>247</v>
      </c>
      <c r="I971" s="398">
        <v>2165</v>
      </c>
      <c r="J971" s="398">
        <v>2303</v>
      </c>
      <c r="K971" s="398">
        <v>611</v>
      </c>
      <c r="L971" s="392">
        <f t="shared" si="31"/>
        <v>96.83673469387756</v>
      </c>
    </row>
    <row r="972" spans="1:12" x14ac:dyDescent="0.25">
      <c r="A972" s="13">
        <v>21</v>
      </c>
      <c r="B972" s="80" t="str">
        <f t="shared" si="30"/>
        <v>2019Příbram</v>
      </c>
      <c r="C972" s="13">
        <v>2019</v>
      </c>
      <c r="D972" s="14" t="s">
        <v>22</v>
      </c>
      <c r="E972" s="14" t="s">
        <v>14</v>
      </c>
      <c r="F972" s="449">
        <v>77.145420000000001</v>
      </c>
      <c r="G972" s="398">
        <v>52</v>
      </c>
      <c r="H972" s="458">
        <v>163</v>
      </c>
      <c r="I972" s="398">
        <v>1717</v>
      </c>
      <c r="J972" s="398">
        <v>1897</v>
      </c>
      <c r="K972" s="398">
        <v>207</v>
      </c>
      <c r="L972" s="392">
        <f t="shared" si="31"/>
        <v>39.828676858197156</v>
      </c>
    </row>
    <row r="973" spans="1:12" x14ac:dyDescent="0.25">
      <c r="A973" s="13">
        <v>22</v>
      </c>
      <c r="B973" s="80" t="str">
        <f t="shared" si="30"/>
        <v>2019Rakovník</v>
      </c>
      <c r="C973" s="13">
        <v>2019</v>
      </c>
      <c r="D973" s="14" t="s">
        <v>23</v>
      </c>
      <c r="E973" s="14" t="s">
        <v>14</v>
      </c>
      <c r="F973" s="449">
        <v>97.108310000000003</v>
      </c>
      <c r="G973" s="398">
        <v>62</v>
      </c>
      <c r="H973" s="458">
        <v>229</v>
      </c>
      <c r="I973" s="398">
        <v>891</v>
      </c>
      <c r="J973" s="398">
        <v>928</v>
      </c>
      <c r="K973" s="398">
        <v>184</v>
      </c>
      <c r="L973" s="392">
        <f t="shared" si="31"/>
        <v>72.370689655172413</v>
      </c>
    </row>
    <row r="974" spans="1:12" x14ac:dyDescent="0.25">
      <c r="A974" s="13">
        <v>23</v>
      </c>
      <c r="B974" s="80" t="str">
        <f t="shared" si="30"/>
        <v>2019České Budějovice</v>
      </c>
      <c r="C974" s="13">
        <v>2019</v>
      </c>
      <c r="D974" s="14" t="s">
        <v>24</v>
      </c>
      <c r="E974" s="14" t="s">
        <v>25</v>
      </c>
      <c r="F974" s="449">
        <v>77.942539999999994</v>
      </c>
      <c r="G974" s="398">
        <v>47</v>
      </c>
      <c r="H974" s="458">
        <v>187</v>
      </c>
      <c r="I974" s="398">
        <v>2520</v>
      </c>
      <c r="J974" s="398">
        <v>2538</v>
      </c>
      <c r="K974" s="398">
        <v>454</v>
      </c>
      <c r="L974" s="392">
        <f t="shared" si="31"/>
        <v>65.291568163908593</v>
      </c>
    </row>
    <row r="975" spans="1:12" x14ac:dyDescent="0.25">
      <c r="A975" s="13">
        <v>24</v>
      </c>
      <c r="B975" s="80" t="str">
        <f t="shared" si="30"/>
        <v>2019Český Krumlov</v>
      </c>
      <c r="C975" s="13">
        <v>2019</v>
      </c>
      <c r="D975" s="14" t="s">
        <v>26</v>
      </c>
      <c r="E975" s="14" t="s">
        <v>25</v>
      </c>
      <c r="F975" s="449">
        <v>78.108019999999996</v>
      </c>
      <c r="G975" s="398">
        <v>48</v>
      </c>
      <c r="H975" s="458">
        <v>166</v>
      </c>
      <c r="I975" s="398">
        <v>824</v>
      </c>
      <c r="J975" s="398">
        <v>894</v>
      </c>
      <c r="K975" s="398">
        <v>126</v>
      </c>
      <c r="L975" s="392">
        <f t="shared" si="31"/>
        <v>51.442953020134226</v>
      </c>
    </row>
    <row r="976" spans="1:12" x14ac:dyDescent="0.25">
      <c r="A976" s="13">
        <v>25</v>
      </c>
      <c r="B976" s="80" t="str">
        <f t="shared" si="30"/>
        <v>2019Jindřichův Hradec</v>
      </c>
      <c r="C976" s="13">
        <v>2019</v>
      </c>
      <c r="D976" s="14" t="s">
        <v>27</v>
      </c>
      <c r="E976" s="14" t="s">
        <v>25</v>
      </c>
      <c r="F976" s="449">
        <v>54.855930000000001</v>
      </c>
      <c r="G976" s="398">
        <v>33</v>
      </c>
      <c r="H976" s="458">
        <v>101</v>
      </c>
      <c r="I976" s="398">
        <v>1293</v>
      </c>
      <c r="J976" s="398">
        <v>1276</v>
      </c>
      <c r="K976" s="398">
        <v>150</v>
      </c>
      <c r="L976" s="392">
        <f t="shared" si="31"/>
        <v>42.907523510971785</v>
      </c>
    </row>
    <row r="977" spans="1:12" x14ac:dyDescent="0.25">
      <c r="A977" s="13">
        <v>26</v>
      </c>
      <c r="B977" s="80" t="str">
        <f t="shared" si="30"/>
        <v>2019Pelhřimov</v>
      </c>
      <c r="C977" s="13">
        <v>2019</v>
      </c>
      <c r="D977" s="14" t="s">
        <v>28</v>
      </c>
      <c r="E977" s="14" t="s">
        <v>25</v>
      </c>
      <c r="F977" s="449">
        <v>66.370410000000007</v>
      </c>
      <c r="G977" s="398">
        <v>55</v>
      </c>
      <c r="H977" s="458">
        <v>141</v>
      </c>
      <c r="I977" s="398">
        <v>1140</v>
      </c>
      <c r="J977" s="398">
        <v>1154</v>
      </c>
      <c r="K977" s="398">
        <v>182</v>
      </c>
      <c r="L977" s="392">
        <f t="shared" si="31"/>
        <v>57.564991334488738</v>
      </c>
    </row>
    <row r="978" spans="1:12" x14ac:dyDescent="0.25">
      <c r="A978" s="13">
        <v>27</v>
      </c>
      <c r="B978" s="80" t="str">
        <f t="shared" si="30"/>
        <v>2019Písek</v>
      </c>
      <c r="C978" s="13">
        <v>2019</v>
      </c>
      <c r="D978" s="14" t="s">
        <v>29</v>
      </c>
      <c r="E978" s="14" t="s">
        <v>25</v>
      </c>
      <c r="F978" s="449">
        <v>81.965739999999997</v>
      </c>
      <c r="G978" s="398">
        <v>58</v>
      </c>
      <c r="H978" s="458">
        <v>169</v>
      </c>
      <c r="I978" s="398">
        <v>1160</v>
      </c>
      <c r="J978" s="398">
        <v>1055</v>
      </c>
      <c r="K978" s="398">
        <v>288</v>
      </c>
      <c r="L978" s="392">
        <f t="shared" si="31"/>
        <v>99.639810426540279</v>
      </c>
    </row>
    <row r="979" spans="1:12" x14ac:dyDescent="0.25">
      <c r="A979" s="13">
        <v>28</v>
      </c>
      <c r="B979" s="80" t="str">
        <f t="shared" si="30"/>
        <v>2019Prachatice</v>
      </c>
      <c r="C979" s="13">
        <v>2019</v>
      </c>
      <c r="D979" s="14" t="s">
        <v>30</v>
      </c>
      <c r="E979" s="14" t="s">
        <v>25</v>
      </c>
      <c r="F979" s="449">
        <v>76.569879999999998</v>
      </c>
      <c r="G979" s="398">
        <v>54</v>
      </c>
      <c r="H979" s="458">
        <v>151</v>
      </c>
      <c r="I979" s="398">
        <v>933</v>
      </c>
      <c r="J979" s="398">
        <v>923</v>
      </c>
      <c r="K979" s="398">
        <v>153</v>
      </c>
      <c r="L979" s="392">
        <f t="shared" si="31"/>
        <v>60.50379198266522</v>
      </c>
    </row>
    <row r="980" spans="1:12" x14ac:dyDescent="0.25">
      <c r="A980" s="13">
        <v>29</v>
      </c>
      <c r="B980" s="80" t="str">
        <f t="shared" si="30"/>
        <v>2019Strakonice</v>
      </c>
      <c r="C980" s="13">
        <v>2019</v>
      </c>
      <c r="D980" s="14" t="s">
        <v>31</v>
      </c>
      <c r="E980" s="14" t="s">
        <v>25</v>
      </c>
      <c r="F980" s="449">
        <v>75.528760000000005</v>
      </c>
      <c r="G980" s="398">
        <v>40.5</v>
      </c>
      <c r="H980" s="458">
        <v>203</v>
      </c>
      <c r="I980" s="398">
        <v>1203</v>
      </c>
      <c r="J980" s="398">
        <v>1187</v>
      </c>
      <c r="K980" s="398">
        <v>205</v>
      </c>
      <c r="L980" s="392">
        <f t="shared" si="31"/>
        <v>63.037068239258637</v>
      </c>
    </row>
    <row r="981" spans="1:12" x14ac:dyDescent="0.25">
      <c r="A981" s="13">
        <v>30</v>
      </c>
      <c r="B981" s="80" t="str">
        <f t="shared" si="30"/>
        <v>2019Tábor</v>
      </c>
      <c r="C981" s="13">
        <v>2019</v>
      </c>
      <c r="D981" s="14" t="s">
        <v>32</v>
      </c>
      <c r="E981" s="14" t="s">
        <v>25</v>
      </c>
      <c r="F981" s="449">
        <v>63.470089999999999</v>
      </c>
      <c r="G981" s="398">
        <v>40</v>
      </c>
      <c r="H981" s="458">
        <v>136</v>
      </c>
      <c r="I981" s="398">
        <v>1069</v>
      </c>
      <c r="J981" s="398">
        <v>1072</v>
      </c>
      <c r="K981" s="398">
        <v>167</v>
      </c>
      <c r="L981" s="392">
        <f t="shared" si="31"/>
        <v>56.861007462686565</v>
      </c>
    </row>
    <row r="982" spans="1:12" x14ac:dyDescent="0.25">
      <c r="A982" s="13">
        <v>31</v>
      </c>
      <c r="B982" s="80" t="str">
        <f t="shared" si="30"/>
        <v>2019Domažlice</v>
      </c>
      <c r="C982" s="13">
        <v>2019</v>
      </c>
      <c r="D982" s="14" t="s">
        <v>33</v>
      </c>
      <c r="E982" s="14" t="s">
        <v>34</v>
      </c>
      <c r="F982" s="449">
        <v>72.972639999999998</v>
      </c>
      <c r="G982" s="398">
        <v>46</v>
      </c>
      <c r="H982" s="458">
        <v>161</v>
      </c>
      <c r="I982" s="398">
        <v>948</v>
      </c>
      <c r="J982" s="398">
        <v>893</v>
      </c>
      <c r="K982" s="398">
        <v>172</v>
      </c>
      <c r="L982" s="392">
        <f t="shared" si="31"/>
        <v>70.302351623740194</v>
      </c>
    </row>
    <row r="983" spans="1:12" x14ac:dyDescent="0.25">
      <c r="A983" s="13">
        <v>32</v>
      </c>
      <c r="B983" s="80" t="str">
        <f t="shared" si="30"/>
        <v>2019Cheb</v>
      </c>
      <c r="C983" s="13">
        <v>2019</v>
      </c>
      <c r="D983" s="14" t="s">
        <v>35</v>
      </c>
      <c r="E983" s="14" t="s">
        <v>34</v>
      </c>
      <c r="F983" s="449">
        <v>168.42449999999999</v>
      </c>
      <c r="G983" s="398">
        <v>125</v>
      </c>
      <c r="H983" s="458">
        <v>339</v>
      </c>
      <c r="I983" s="398">
        <v>1427</v>
      </c>
      <c r="J983" s="398">
        <v>1288</v>
      </c>
      <c r="K983" s="398">
        <v>627</v>
      </c>
      <c r="L983" s="392">
        <f t="shared" si="31"/>
        <v>177.68245341614906</v>
      </c>
    </row>
    <row r="984" spans="1:12" x14ac:dyDescent="0.25">
      <c r="A984" s="13">
        <v>33</v>
      </c>
      <c r="B984" s="80" t="str">
        <f t="shared" si="30"/>
        <v>2019Karlovy Vary</v>
      </c>
      <c r="C984" s="13">
        <v>2019</v>
      </c>
      <c r="D984" s="14" t="s">
        <v>36</v>
      </c>
      <c r="E984" s="14" t="s">
        <v>34</v>
      </c>
      <c r="F984" s="449">
        <v>89.110209999999995</v>
      </c>
      <c r="G984" s="398">
        <v>60</v>
      </c>
      <c r="H984" s="458">
        <v>175</v>
      </c>
      <c r="I984" s="398">
        <v>2260</v>
      </c>
      <c r="J984" s="398">
        <v>2275</v>
      </c>
      <c r="K984" s="398">
        <v>444</v>
      </c>
      <c r="L984" s="392">
        <f t="shared" si="31"/>
        <v>71.235164835164838</v>
      </c>
    </row>
    <row r="985" spans="1:12" x14ac:dyDescent="0.25">
      <c r="A985" s="13">
        <v>34</v>
      </c>
      <c r="B985" s="80" t="str">
        <f t="shared" si="30"/>
        <v>2019Klatovy</v>
      </c>
      <c r="C985" s="13">
        <v>2019</v>
      </c>
      <c r="D985" s="14" t="s">
        <v>37</v>
      </c>
      <c r="E985" s="14" t="s">
        <v>34</v>
      </c>
      <c r="F985" s="449">
        <v>101.7231</v>
      </c>
      <c r="G985" s="398">
        <v>67</v>
      </c>
      <c r="H985" s="458">
        <v>225</v>
      </c>
      <c r="I985" s="398">
        <v>1225</v>
      </c>
      <c r="J985" s="398">
        <v>1155</v>
      </c>
      <c r="K985" s="398">
        <v>298</v>
      </c>
      <c r="L985" s="392">
        <f t="shared" si="31"/>
        <v>94.173160173160184</v>
      </c>
    </row>
    <row r="986" spans="1:12" x14ac:dyDescent="0.25">
      <c r="A986" s="13">
        <v>35</v>
      </c>
      <c r="B986" s="80" t="str">
        <f t="shared" si="30"/>
        <v>2019Plzeň-jih</v>
      </c>
      <c r="C986" s="13">
        <v>2019</v>
      </c>
      <c r="D986" s="14" t="s">
        <v>38</v>
      </c>
      <c r="E986" s="14" t="s">
        <v>34</v>
      </c>
      <c r="F986" s="449">
        <v>88.28058</v>
      </c>
      <c r="G986" s="398">
        <v>61</v>
      </c>
      <c r="H986" s="458">
        <v>184</v>
      </c>
      <c r="I986" s="398">
        <v>1481</v>
      </c>
      <c r="J986" s="398">
        <v>1512</v>
      </c>
      <c r="K986" s="398">
        <v>318</v>
      </c>
      <c r="L986" s="392">
        <f t="shared" si="31"/>
        <v>76.765873015873012</v>
      </c>
    </row>
    <row r="987" spans="1:12" x14ac:dyDescent="0.25">
      <c r="A987" s="13">
        <v>36</v>
      </c>
      <c r="B987" s="80" t="str">
        <f t="shared" si="30"/>
        <v>2019Plzeň-Město</v>
      </c>
      <c r="C987" s="13">
        <v>2019</v>
      </c>
      <c r="D987" s="14" t="s">
        <v>136</v>
      </c>
      <c r="E987" s="14" t="s">
        <v>34</v>
      </c>
      <c r="F987" s="449">
        <v>112.75190000000001</v>
      </c>
      <c r="G987" s="398">
        <v>64</v>
      </c>
      <c r="H987" s="458">
        <v>229</v>
      </c>
      <c r="I987" s="398">
        <v>2454</v>
      </c>
      <c r="J987" s="398">
        <v>2414</v>
      </c>
      <c r="K987" s="398">
        <v>591</v>
      </c>
      <c r="L987" s="392">
        <f t="shared" si="31"/>
        <v>89.359983429991715</v>
      </c>
    </row>
    <row r="988" spans="1:12" x14ac:dyDescent="0.25">
      <c r="A988" s="13">
        <v>37</v>
      </c>
      <c r="B988" s="80" t="str">
        <f t="shared" si="30"/>
        <v>2019Plzeň-sever</v>
      </c>
      <c r="C988" s="13">
        <v>2019</v>
      </c>
      <c r="D988" s="14" t="s">
        <v>39</v>
      </c>
      <c r="E988" s="14" t="s">
        <v>34</v>
      </c>
      <c r="F988" s="449">
        <v>167.60830000000001</v>
      </c>
      <c r="G988" s="398">
        <v>138</v>
      </c>
      <c r="H988" s="458">
        <v>322</v>
      </c>
      <c r="I988" s="398">
        <v>1139</v>
      </c>
      <c r="J988" s="398">
        <v>1116</v>
      </c>
      <c r="K988" s="398">
        <v>399</v>
      </c>
      <c r="L988" s="392">
        <f t="shared" si="31"/>
        <v>130.49731182795699</v>
      </c>
    </row>
    <row r="989" spans="1:12" x14ac:dyDescent="0.25">
      <c r="A989" s="13">
        <v>38</v>
      </c>
      <c r="B989" s="80" t="str">
        <f t="shared" si="30"/>
        <v>2019Rokycany</v>
      </c>
      <c r="C989" s="13">
        <v>2019</v>
      </c>
      <c r="D989" s="14" t="s">
        <v>40</v>
      </c>
      <c r="E989" s="14" t="s">
        <v>34</v>
      </c>
      <c r="F989" s="449">
        <v>95.542609999999996</v>
      </c>
      <c r="G989" s="398">
        <v>70</v>
      </c>
      <c r="H989" s="458">
        <v>203</v>
      </c>
      <c r="I989" s="398">
        <v>789</v>
      </c>
      <c r="J989" s="398">
        <v>769</v>
      </c>
      <c r="K989" s="398">
        <v>176</v>
      </c>
      <c r="L989" s="392">
        <f t="shared" si="31"/>
        <v>83.537061118335501</v>
      </c>
    </row>
    <row r="990" spans="1:12" x14ac:dyDescent="0.25">
      <c r="A990" s="13">
        <v>39</v>
      </c>
      <c r="B990" s="80" t="str">
        <f t="shared" si="30"/>
        <v>2019Sokolov</v>
      </c>
      <c r="C990" s="13">
        <v>2019</v>
      </c>
      <c r="D990" s="14" t="s">
        <v>41</v>
      </c>
      <c r="E990" s="14" t="s">
        <v>34</v>
      </c>
      <c r="F990" s="449">
        <v>106.7039</v>
      </c>
      <c r="G990" s="398">
        <v>71</v>
      </c>
      <c r="H990" s="458">
        <v>245</v>
      </c>
      <c r="I990" s="398">
        <v>1656</v>
      </c>
      <c r="J990" s="398">
        <v>1736</v>
      </c>
      <c r="K990" s="398">
        <v>339</v>
      </c>
      <c r="L990" s="392">
        <f t="shared" si="31"/>
        <v>71.275921658986178</v>
      </c>
    </row>
    <row r="991" spans="1:12" x14ac:dyDescent="0.25">
      <c r="A991" s="13">
        <v>40</v>
      </c>
      <c r="B991" s="80" t="str">
        <f t="shared" si="30"/>
        <v>2019Tachov</v>
      </c>
      <c r="C991" s="13">
        <v>2019</v>
      </c>
      <c r="D991" s="14" t="s">
        <v>42</v>
      </c>
      <c r="E991" s="14" t="s">
        <v>34</v>
      </c>
      <c r="F991" s="449">
        <v>76.141030000000001</v>
      </c>
      <c r="G991" s="398">
        <v>41</v>
      </c>
      <c r="H991" s="458">
        <v>190</v>
      </c>
      <c r="I991" s="398">
        <v>849</v>
      </c>
      <c r="J991" s="398">
        <v>851</v>
      </c>
      <c r="K991" s="398">
        <v>131</v>
      </c>
      <c r="L991" s="392">
        <f t="shared" si="31"/>
        <v>56.186839012925965</v>
      </c>
    </row>
    <row r="992" spans="1:12" x14ac:dyDescent="0.25">
      <c r="A992" s="13">
        <v>41</v>
      </c>
      <c r="B992" s="80" t="str">
        <f t="shared" si="30"/>
        <v>2019Česká Lípa</v>
      </c>
      <c r="C992" s="13">
        <v>2019</v>
      </c>
      <c r="D992" s="14" t="s">
        <v>43</v>
      </c>
      <c r="E992" s="14" t="s">
        <v>44</v>
      </c>
      <c r="F992" s="449">
        <v>99.64855</v>
      </c>
      <c r="G992" s="398">
        <v>69</v>
      </c>
      <c r="H992" s="458">
        <v>202</v>
      </c>
      <c r="I992" s="398">
        <v>1624</v>
      </c>
      <c r="J992" s="398">
        <v>1774</v>
      </c>
      <c r="K992" s="398">
        <v>354</v>
      </c>
      <c r="L992" s="392">
        <f t="shared" si="31"/>
        <v>72.835400225479148</v>
      </c>
    </row>
    <row r="993" spans="1:12" x14ac:dyDescent="0.25">
      <c r="A993" s="13">
        <v>42</v>
      </c>
      <c r="B993" s="80" t="str">
        <f t="shared" si="30"/>
        <v>2019Děčín</v>
      </c>
      <c r="C993" s="13">
        <v>2019</v>
      </c>
      <c r="D993" s="14" t="s">
        <v>45</v>
      </c>
      <c r="E993" s="14" t="s">
        <v>44</v>
      </c>
      <c r="F993" s="449">
        <v>277.41750000000002</v>
      </c>
      <c r="G993" s="398">
        <v>140.5</v>
      </c>
      <c r="H993" s="458">
        <v>797</v>
      </c>
      <c r="I993" s="398">
        <v>2485</v>
      </c>
      <c r="J993" s="398">
        <v>2582</v>
      </c>
      <c r="K993" s="398">
        <v>985</v>
      </c>
      <c r="L993" s="392">
        <f t="shared" si="31"/>
        <v>139.24283501161889</v>
      </c>
    </row>
    <row r="994" spans="1:12" x14ac:dyDescent="0.25">
      <c r="A994" s="13">
        <v>43</v>
      </c>
      <c r="B994" s="80" t="str">
        <f t="shared" si="30"/>
        <v>2019Chomutov</v>
      </c>
      <c r="C994" s="13">
        <v>2019</v>
      </c>
      <c r="D994" s="14" t="s">
        <v>46</v>
      </c>
      <c r="E994" s="14" t="s">
        <v>44</v>
      </c>
      <c r="F994" s="449">
        <v>190.61429999999999</v>
      </c>
      <c r="G994" s="398">
        <v>110</v>
      </c>
      <c r="H994" s="458">
        <v>449</v>
      </c>
      <c r="I994" s="398">
        <v>2474</v>
      </c>
      <c r="J994" s="398">
        <v>2640</v>
      </c>
      <c r="K994" s="398">
        <v>779</v>
      </c>
      <c r="L994" s="392">
        <f t="shared" si="31"/>
        <v>107.70265151515153</v>
      </c>
    </row>
    <row r="995" spans="1:12" x14ac:dyDescent="0.25">
      <c r="A995" s="13">
        <v>44</v>
      </c>
      <c r="B995" s="80" t="str">
        <f t="shared" si="30"/>
        <v>2019Jablonec nad Nisou</v>
      </c>
      <c r="C995" s="13">
        <v>2019</v>
      </c>
      <c r="D995" s="14" t="s">
        <v>47</v>
      </c>
      <c r="E995" s="14" t="s">
        <v>44</v>
      </c>
      <c r="F995" s="449">
        <v>95</v>
      </c>
      <c r="G995" s="398">
        <v>59</v>
      </c>
      <c r="H995" s="458">
        <v>190</v>
      </c>
      <c r="I995" s="398">
        <v>1211</v>
      </c>
      <c r="J995" s="398">
        <v>1224</v>
      </c>
      <c r="K995" s="398">
        <v>244</v>
      </c>
      <c r="L995" s="392">
        <f t="shared" si="31"/>
        <v>72.761437908496731</v>
      </c>
    </row>
    <row r="996" spans="1:12" x14ac:dyDescent="0.25">
      <c r="A996" s="13">
        <v>45</v>
      </c>
      <c r="B996" s="80" t="str">
        <f t="shared" si="30"/>
        <v>2019Liberec</v>
      </c>
      <c r="C996" s="13">
        <v>2019</v>
      </c>
      <c r="D996" s="14" t="s">
        <v>48</v>
      </c>
      <c r="E996" s="14" t="s">
        <v>44</v>
      </c>
      <c r="F996" s="449">
        <v>152.44980000000001</v>
      </c>
      <c r="G996" s="398">
        <v>108</v>
      </c>
      <c r="H996" s="458">
        <v>306</v>
      </c>
      <c r="I996" s="398">
        <v>2392</v>
      </c>
      <c r="J996" s="398">
        <v>2381</v>
      </c>
      <c r="K996" s="398">
        <v>813</v>
      </c>
      <c r="L996" s="392">
        <f t="shared" si="31"/>
        <v>124.63040739185217</v>
      </c>
    </row>
    <row r="997" spans="1:12" x14ac:dyDescent="0.25">
      <c r="A997" s="13">
        <v>46</v>
      </c>
      <c r="B997" s="80" t="str">
        <f t="shared" si="30"/>
        <v>2019Litoměřice</v>
      </c>
      <c r="C997" s="13">
        <v>2019</v>
      </c>
      <c r="D997" s="14" t="s">
        <v>49</v>
      </c>
      <c r="E997" s="14" t="s">
        <v>44</v>
      </c>
      <c r="F997" s="449">
        <v>112.9272</v>
      </c>
      <c r="G997" s="398">
        <v>76</v>
      </c>
      <c r="H997" s="458">
        <v>224</v>
      </c>
      <c r="I997" s="398">
        <v>2250</v>
      </c>
      <c r="J997" s="398">
        <v>1859</v>
      </c>
      <c r="K997" s="398">
        <v>1008</v>
      </c>
      <c r="L997" s="392">
        <f t="shared" si="31"/>
        <v>197.91285637439483</v>
      </c>
    </row>
    <row r="998" spans="1:12" x14ac:dyDescent="0.25">
      <c r="A998" s="13">
        <v>47</v>
      </c>
      <c r="B998" s="80" t="str">
        <f t="shared" si="30"/>
        <v>2019Louny</v>
      </c>
      <c r="C998" s="13">
        <v>2019</v>
      </c>
      <c r="D998" s="14" t="s">
        <v>50</v>
      </c>
      <c r="E998" s="14" t="s">
        <v>44</v>
      </c>
      <c r="F998" s="449">
        <v>143.04179999999999</v>
      </c>
      <c r="G998" s="398">
        <v>95</v>
      </c>
      <c r="H998" s="458">
        <v>281</v>
      </c>
      <c r="I998" s="398">
        <v>1178</v>
      </c>
      <c r="J998" s="398">
        <v>1032</v>
      </c>
      <c r="K998" s="398">
        <v>436</v>
      </c>
      <c r="L998" s="392">
        <f t="shared" si="31"/>
        <v>154.20542635658913</v>
      </c>
    </row>
    <row r="999" spans="1:12" x14ac:dyDescent="0.25">
      <c r="A999" s="13">
        <v>48</v>
      </c>
      <c r="B999" s="80" t="str">
        <f t="shared" si="30"/>
        <v>2019Most</v>
      </c>
      <c r="C999" s="13">
        <v>2019</v>
      </c>
      <c r="D999" s="14" t="s">
        <v>51</v>
      </c>
      <c r="E999" s="14" t="s">
        <v>44</v>
      </c>
      <c r="F999" s="449">
        <v>164.62530000000001</v>
      </c>
      <c r="G999" s="398">
        <v>87</v>
      </c>
      <c r="H999" s="458">
        <v>305</v>
      </c>
      <c r="I999" s="398">
        <v>2177</v>
      </c>
      <c r="J999" s="398">
        <v>2227</v>
      </c>
      <c r="K999" s="398">
        <v>745</v>
      </c>
      <c r="L999" s="392">
        <f t="shared" si="31"/>
        <v>122.10372698697799</v>
      </c>
    </row>
    <row r="1000" spans="1:12" x14ac:dyDescent="0.25">
      <c r="A1000" s="13">
        <v>49</v>
      </c>
      <c r="B1000" s="80" t="str">
        <f t="shared" si="30"/>
        <v>2019Teplice</v>
      </c>
      <c r="C1000" s="13">
        <v>2019</v>
      </c>
      <c r="D1000" s="14" t="s">
        <v>52</v>
      </c>
      <c r="E1000" s="14" t="s">
        <v>44</v>
      </c>
      <c r="F1000" s="449">
        <v>142.36949999999999</v>
      </c>
      <c r="G1000" s="398">
        <v>77</v>
      </c>
      <c r="H1000" s="458">
        <v>294</v>
      </c>
      <c r="I1000" s="398">
        <v>2011</v>
      </c>
      <c r="J1000" s="398">
        <v>2105</v>
      </c>
      <c r="K1000" s="398">
        <v>560</v>
      </c>
      <c r="L1000" s="392">
        <f t="shared" si="31"/>
        <v>97.102137767220896</v>
      </c>
    </row>
    <row r="1001" spans="1:12" x14ac:dyDescent="0.25">
      <c r="A1001" s="13">
        <v>50</v>
      </c>
      <c r="B1001" s="80" t="str">
        <f t="shared" si="30"/>
        <v>2019Ústí nad Labem</v>
      </c>
      <c r="C1001" s="13">
        <v>2019</v>
      </c>
      <c r="D1001" s="14" t="s">
        <v>53</v>
      </c>
      <c r="E1001" s="14" t="s">
        <v>44</v>
      </c>
      <c r="F1001" s="449">
        <v>133.61660000000001</v>
      </c>
      <c r="G1001" s="398">
        <v>66</v>
      </c>
      <c r="H1001" s="458">
        <v>301</v>
      </c>
      <c r="I1001" s="398">
        <v>2438</v>
      </c>
      <c r="J1001" s="398">
        <v>2385</v>
      </c>
      <c r="K1001" s="398">
        <v>642</v>
      </c>
      <c r="L1001" s="392">
        <f t="shared" si="31"/>
        <v>98.25157232704403</v>
      </c>
    </row>
    <row r="1002" spans="1:12" x14ac:dyDescent="0.25">
      <c r="A1002" s="13">
        <v>51</v>
      </c>
      <c r="B1002" s="80" t="str">
        <f t="shared" si="30"/>
        <v>2019Havlíčkův Brod</v>
      </c>
      <c r="C1002" s="13">
        <v>2019</v>
      </c>
      <c r="D1002" s="14" t="s">
        <v>54</v>
      </c>
      <c r="E1002" s="14" t="s">
        <v>55</v>
      </c>
      <c r="F1002" s="449">
        <v>108.07810000000001</v>
      </c>
      <c r="G1002" s="398">
        <v>72</v>
      </c>
      <c r="H1002" s="458">
        <v>206</v>
      </c>
      <c r="I1002" s="398">
        <v>1460</v>
      </c>
      <c r="J1002" s="398">
        <v>1353</v>
      </c>
      <c r="K1002" s="398">
        <v>489</v>
      </c>
      <c r="L1002" s="392">
        <f t="shared" si="31"/>
        <v>131.91796008869179</v>
      </c>
    </row>
    <row r="1003" spans="1:12" x14ac:dyDescent="0.25">
      <c r="A1003" s="13">
        <v>52</v>
      </c>
      <c r="B1003" s="80" t="str">
        <f t="shared" si="30"/>
        <v>2019Hradec Králové</v>
      </c>
      <c r="C1003" s="13">
        <v>2019</v>
      </c>
      <c r="D1003" s="14" t="s">
        <v>56</v>
      </c>
      <c r="E1003" s="14" t="s">
        <v>55</v>
      </c>
      <c r="F1003" s="449">
        <v>127.5688</v>
      </c>
      <c r="G1003" s="398">
        <v>90</v>
      </c>
      <c r="H1003" s="458">
        <v>255</v>
      </c>
      <c r="I1003" s="398">
        <v>2068</v>
      </c>
      <c r="J1003" s="398">
        <v>2202</v>
      </c>
      <c r="K1003" s="398">
        <v>614</v>
      </c>
      <c r="L1003" s="392">
        <f t="shared" si="31"/>
        <v>101.77565849227975</v>
      </c>
    </row>
    <row r="1004" spans="1:12" x14ac:dyDescent="0.25">
      <c r="A1004" s="13">
        <v>53</v>
      </c>
      <c r="B1004" s="80" t="str">
        <f t="shared" si="30"/>
        <v>2019Chrudim</v>
      </c>
      <c r="C1004" s="13">
        <v>2019</v>
      </c>
      <c r="D1004" s="14" t="s">
        <v>57</v>
      </c>
      <c r="E1004" s="14" t="s">
        <v>55</v>
      </c>
      <c r="F1004" s="449">
        <v>126.57559999999999</v>
      </c>
      <c r="G1004" s="398">
        <v>90</v>
      </c>
      <c r="H1004" s="458">
        <v>248</v>
      </c>
      <c r="I1004" s="398">
        <v>1711</v>
      </c>
      <c r="J1004" s="398">
        <v>1716</v>
      </c>
      <c r="K1004" s="398">
        <v>534</v>
      </c>
      <c r="L1004" s="392">
        <f t="shared" si="31"/>
        <v>113.58391608391609</v>
      </c>
    </row>
    <row r="1005" spans="1:12" x14ac:dyDescent="0.25">
      <c r="A1005" s="13">
        <v>54</v>
      </c>
      <c r="B1005" s="80" t="str">
        <f t="shared" si="30"/>
        <v>2019Jičín</v>
      </c>
      <c r="C1005" s="13">
        <v>2019</v>
      </c>
      <c r="D1005" s="14" t="s">
        <v>58</v>
      </c>
      <c r="E1005" s="14" t="s">
        <v>55</v>
      </c>
      <c r="F1005" s="449">
        <v>146.37459999999999</v>
      </c>
      <c r="G1005" s="398">
        <v>87</v>
      </c>
      <c r="H1005" s="458">
        <v>318</v>
      </c>
      <c r="I1005" s="398">
        <v>994</v>
      </c>
      <c r="J1005" s="398">
        <v>990</v>
      </c>
      <c r="K1005" s="398">
        <v>279</v>
      </c>
      <c r="L1005" s="392">
        <f t="shared" si="31"/>
        <v>102.86363636363636</v>
      </c>
    </row>
    <row r="1006" spans="1:12" x14ac:dyDescent="0.25">
      <c r="A1006" s="13">
        <v>55</v>
      </c>
      <c r="B1006" s="80" t="str">
        <f t="shared" si="30"/>
        <v>2019Náchod</v>
      </c>
      <c r="C1006" s="13">
        <v>2019</v>
      </c>
      <c r="D1006" s="14" t="s">
        <v>59</v>
      </c>
      <c r="E1006" s="14" t="s">
        <v>55</v>
      </c>
      <c r="F1006" s="449">
        <v>90.421509999999998</v>
      </c>
      <c r="G1006" s="398">
        <v>54</v>
      </c>
      <c r="H1006" s="458">
        <v>188</v>
      </c>
      <c r="I1006" s="398">
        <v>1575</v>
      </c>
      <c r="J1006" s="398">
        <v>1677</v>
      </c>
      <c r="K1006" s="398">
        <v>316</v>
      </c>
      <c r="L1006" s="392">
        <f t="shared" si="31"/>
        <v>68.777579010137146</v>
      </c>
    </row>
    <row r="1007" spans="1:12" x14ac:dyDescent="0.25">
      <c r="A1007" s="13">
        <v>56</v>
      </c>
      <c r="B1007" s="80" t="str">
        <f t="shared" si="30"/>
        <v>2019Pardubice</v>
      </c>
      <c r="C1007" s="13">
        <v>2019</v>
      </c>
      <c r="D1007" s="14" t="s">
        <v>60</v>
      </c>
      <c r="E1007" s="14" t="s">
        <v>55</v>
      </c>
      <c r="F1007" s="449">
        <v>93.910679999999999</v>
      </c>
      <c r="G1007" s="398">
        <v>68</v>
      </c>
      <c r="H1007" s="458">
        <v>192</v>
      </c>
      <c r="I1007" s="398">
        <v>2059</v>
      </c>
      <c r="J1007" s="398">
        <v>2092</v>
      </c>
      <c r="K1007" s="398">
        <v>479</v>
      </c>
      <c r="L1007" s="392">
        <f t="shared" si="31"/>
        <v>83.573135755258122</v>
      </c>
    </row>
    <row r="1008" spans="1:12" x14ac:dyDescent="0.25">
      <c r="A1008" s="13">
        <v>57</v>
      </c>
      <c r="B1008" s="80" t="str">
        <f t="shared" si="30"/>
        <v>2019Rychnov nad Kněžnou</v>
      </c>
      <c r="C1008" s="13">
        <v>2019</v>
      </c>
      <c r="D1008" s="14" t="s">
        <v>61</v>
      </c>
      <c r="E1008" s="14" t="s">
        <v>55</v>
      </c>
      <c r="F1008" s="449">
        <v>130.601</v>
      </c>
      <c r="G1008" s="398">
        <v>97</v>
      </c>
      <c r="H1008" s="458">
        <v>277</v>
      </c>
      <c r="I1008" s="398">
        <v>1198</v>
      </c>
      <c r="J1008" s="398">
        <v>1170</v>
      </c>
      <c r="K1008" s="398">
        <v>332</v>
      </c>
      <c r="L1008" s="392">
        <f t="shared" si="31"/>
        <v>103.57264957264957</v>
      </c>
    </row>
    <row r="1009" spans="1:12" x14ac:dyDescent="0.25">
      <c r="A1009" s="13">
        <v>58</v>
      </c>
      <c r="B1009" s="80" t="str">
        <f t="shared" si="30"/>
        <v>2019Semily</v>
      </c>
      <c r="C1009" s="13">
        <v>2019</v>
      </c>
      <c r="D1009" s="14" t="s">
        <v>62</v>
      </c>
      <c r="E1009" s="14" t="s">
        <v>55</v>
      </c>
      <c r="F1009" s="449">
        <v>178.96080000000001</v>
      </c>
      <c r="G1009" s="398">
        <v>109.5</v>
      </c>
      <c r="H1009" s="458">
        <v>420</v>
      </c>
      <c r="I1009" s="398">
        <v>701</v>
      </c>
      <c r="J1009" s="398">
        <v>694</v>
      </c>
      <c r="K1009" s="398">
        <v>314</v>
      </c>
      <c r="L1009" s="392">
        <f t="shared" si="31"/>
        <v>165.14409221902017</v>
      </c>
    </row>
    <row r="1010" spans="1:12" x14ac:dyDescent="0.25">
      <c r="A1010" s="13">
        <v>59</v>
      </c>
      <c r="B1010" s="80" t="str">
        <f t="shared" si="30"/>
        <v>2019Svitavy</v>
      </c>
      <c r="C1010" s="13">
        <v>2019</v>
      </c>
      <c r="D1010" s="14" t="s">
        <v>63</v>
      </c>
      <c r="E1010" s="14" t="s">
        <v>55</v>
      </c>
      <c r="F1010" s="449">
        <v>60.686230000000002</v>
      </c>
      <c r="G1010" s="398">
        <v>37</v>
      </c>
      <c r="H1010" s="458">
        <v>126</v>
      </c>
      <c r="I1010" s="398">
        <v>1522</v>
      </c>
      <c r="J1010" s="398">
        <v>1499</v>
      </c>
      <c r="K1010" s="398">
        <v>224</v>
      </c>
      <c r="L1010" s="392">
        <f t="shared" si="31"/>
        <v>54.543028685790532</v>
      </c>
    </row>
    <row r="1011" spans="1:12" x14ac:dyDescent="0.25">
      <c r="A1011" s="13">
        <v>60</v>
      </c>
      <c r="B1011" s="80" t="str">
        <f t="shared" si="30"/>
        <v>2019Trutnov</v>
      </c>
      <c r="C1011" s="13">
        <v>2019</v>
      </c>
      <c r="D1011" s="14" t="s">
        <v>64</v>
      </c>
      <c r="E1011" s="14" t="s">
        <v>55</v>
      </c>
      <c r="F1011" s="449">
        <v>99.011889999999994</v>
      </c>
      <c r="G1011" s="398">
        <v>59</v>
      </c>
      <c r="H1011" s="458">
        <v>223</v>
      </c>
      <c r="I1011" s="398">
        <v>1632</v>
      </c>
      <c r="J1011" s="398">
        <v>1649</v>
      </c>
      <c r="K1011" s="398">
        <v>381</v>
      </c>
      <c r="L1011" s="392">
        <f t="shared" si="31"/>
        <v>84.332929047907825</v>
      </c>
    </row>
    <row r="1012" spans="1:12" x14ac:dyDescent="0.25">
      <c r="A1012" s="13">
        <v>61</v>
      </c>
      <c r="B1012" s="80" t="str">
        <f t="shared" si="30"/>
        <v>2019Ústí nad Orlicí</v>
      </c>
      <c r="C1012" s="13">
        <v>2019</v>
      </c>
      <c r="D1012" s="14" t="s">
        <v>65</v>
      </c>
      <c r="E1012" s="14" t="s">
        <v>55</v>
      </c>
      <c r="F1012" s="449">
        <v>101.93519999999999</v>
      </c>
      <c r="G1012" s="398">
        <v>57</v>
      </c>
      <c r="H1012" s="458">
        <v>251</v>
      </c>
      <c r="I1012" s="398">
        <v>2029</v>
      </c>
      <c r="J1012" s="398">
        <v>1803</v>
      </c>
      <c r="K1012" s="398">
        <v>685</v>
      </c>
      <c r="L1012" s="392">
        <f t="shared" si="31"/>
        <v>138.6716583471991</v>
      </c>
    </row>
    <row r="1013" spans="1:12" x14ac:dyDescent="0.25">
      <c r="A1013" s="13">
        <v>62</v>
      </c>
      <c r="B1013" s="80" t="str">
        <f t="shared" si="30"/>
        <v>2019Blansko</v>
      </c>
      <c r="C1013" s="13">
        <v>2019</v>
      </c>
      <c r="D1013" s="14" t="s">
        <v>66</v>
      </c>
      <c r="E1013" s="14" t="s">
        <v>67</v>
      </c>
      <c r="F1013" s="449">
        <v>122.7132</v>
      </c>
      <c r="G1013" s="398">
        <v>97</v>
      </c>
      <c r="H1013" s="458">
        <v>187</v>
      </c>
      <c r="I1013" s="398">
        <v>1198</v>
      </c>
      <c r="J1013" s="398">
        <v>1088</v>
      </c>
      <c r="K1013" s="398">
        <v>386</v>
      </c>
      <c r="L1013" s="392">
        <f t="shared" si="31"/>
        <v>129.49448529411765</v>
      </c>
    </row>
    <row r="1014" spans="1:12" x14ac:dyDescent="0.25">
      <c r="A1014" s="13">
        <v>63</v>
      </c>
      <c r="B1014" s="80" t="str">
        <f t="shared" si="30"/>
        <v>2019Brno-město</v>
      </c>
      <c r="C1014" s="13">
        <v>2019</v>
      </c>
      <c r="D1014" s="14" t="s">
        <v>68</v>
      </c>
      <c r="E1014" s="14" t="s">
        <v>67</v>
      </c>
      <c r="F1014" s="449">
        <v>153.2627</v>
      </c>
      <c r="G1014" s="398">
        <v>99</v>
      </c>
      <c r="H1014" s="458">
        <v>301</v>
      </c>
      <c r="I1014" s="398">
        <v>3933</v>
      </c>
      <c r="J1014" s="398">
        <v>3850</v>
      </c>
      <c r="K1014" s="398">
        <v>1417</v>
      </c>
      <c r="L1014" s="392">
        <f t="shared" si="31"/>
        <v>134.33896103896106</v>
      </c>
    </row>
    <row r="1015" spans="1:12" x14ac:dyDescent="0.25">
      <c r="A1015" s="13">
        <v>64</v>
      </c>
      <c r="B1015" s="80" t="str">
        <f t="shared" si="30"/>
        <v>2019Brno-venkov</v>
      </c>
      <c r="C1015" s="13">
        <v>2019</v>
      </c>
      <c r="D1015" s="14" t="s">
        <v>69</v>
      </c>
      <c r="E1015" s="14" t="s">
        <v>67</v>
      </c>
      <c r="F1015" s="449">
        <v>131.6754</v>
      </c>
      <c r="G1015" s="398">
        <v>91</v>
      </c>
      <c r="H1015" s="458">
        <v>273</v>
      </c>
      <c r="I1015" s="398">
        <v>1709</v>
      </c>
      <c r="J1015" s="398">
        <v>1782</v>
      </c>
      <c r="K1015" s="398">
        <v>468</v>
      </c>
      <c r="L1015" s="392">
        <f t="shared" si="31"/>
        <v>95.858585858585869</v>
      </c>
    </row>
    <row r="1016" spans="1:12" x14ac:dyDescent="0.25">
      <c r="A1016" s="13">
        <v>65</v>
      </c>
      <c r="B1016" s="80" t="str">
        <f t="shared" si="30"/>
        <v>2019Břeclav</v>
      </c>
      <c r="C1016" s="13">
        <v>2019</v>
      </c>
      <c r="D1016" s="14" t="s">
        <v>70</v>
      </c>
      <c r="E1016" s="14" t="s">
        <v>67</v>
      </c>
      <c r="F1016" s="449">
        <v>199.08090000000001</v>
      </c>
      <c r="G1016" s="398">
        <v>107</v>
      </c>
      <c r="H1016" s="458">
        <v>491</v>
      </c>
      <c r="I1016" s="398">
        <v>1379</v>
      </c>
      <c r="J1016" s="398">
        <v>1363</v>
      </c>
      <c r="K1016" s="398">
        <v>499</v>
      </c>
      <c r="L1016" s="392">
        <f t="shared" si="31"/>
        <v>133.62802641232574</v>
      </c>
    </row>
    <row r="1017" spans="1:12" x14ac:dyDescent="0.25">
      <c r="A1017" s="13">
        <v>66</v>
      </c>
      <c r="B1017" s="80" t="str">
        <f t="shared" si="30"/>
        <v>2019Hodonín</v>
      </c>
      <c r="C1017" s="13">
        <v>2019</v>
      </c>
      <c r="D1017" s="14" t="s">
        <v>71</v>
      </c>
      <c r="E1017" s="14" t="s">
        <v>67</v>
      </c>
      <c r="F1017" s="449">
        <v>200.6172</v>
      </c>
      <c r="G1017" s="398">
        <v>112</v>
      </c>
      <c r="H1017" s="458">
        <v>460</v>
      </c>
      <c r="I1017" s="398">
        <v>1506</v>
      </c>
      <c r="J1017" s="398">
        <v>1549</v>
      </c>
      <c r="K1017" s="398">
        <v>678</v>
      </c>
      <c r="L1017" s="392">
        <f t="shared" si="31"/>
        <v>159.76113621691414</v>
      </c>
    </row>
    <row r="1018" spans="1:12" x14ac:dyDescent="0.25">
      <c r="A1018" s="13">
        <v>67</v>
      </c>
      <c r="B1018" s="80" t="str">
        <f t="shared" si="30"/>
        <v>2019Jihlava</v>
      </c>
      <c r="C1018" s="13">
        <v>2019</v>
      </c>
      <c r="D1018" s="14" t="s">
        <v>72</v>
      </c>
      <c r="E1018" s="14" t="s">
        <v>67</v>
      </c>
      <c r="F1018" s="449">
        <v>145.62110000000001</v>
      </c>
      <c r="G1018" s="398">
        <v>97</v>
      </c>
      <c r="H1018" s="458">
        <v>301</v>
      </c>
      <c r="I1018" s="398">
        <v>1386</v>
      </c>
      <c r="J1018" s="398">
        <v>1355</v>
      </c>
      <c r="K1018" s="398">
        <v>455</v>
      </c>
      <c r="L1018" s="392">
        <f t="shared" si="31"/>
        <v>122.56457564575646</v>
      </c>
    </row>
    <row r="1019" spans="1:12" x14ac:dyDescent="0.25">
      <c r="A1019" s="13">
        <v>68</v>
      </c>
      <c r="B1019" s="80" t="str">
        <f t="shared" si="30"/>
        <v>2019Kroměříž</v>
      </c>
      <c r="C1019" s="13">
        <v>2019</v>
      </c>
      <c r="D1019" s="14" t="s">
        <v>73</v>
      </c>
      <c r="E1019" s="14" t="s">
        <v>67</v>
      </c>
      <c r="F1019" s="449">
        <v>105.6686</v>
      </c>
      <c r="G1019" s="398">
        <v>63</v>
      </c>
      <c r="H1019" s="458">
        <v>238</v>
      </c>
      <c r="I1019" s="398">
        <v>1912</v>
      </c>
      <c r="J1019" s="398">
        <v>1829</v>
      </c>
      <c r="K1019" s="398">
        <v>515</v>
      </c>
      <c r="L1019" s="392">
        <f t="shared" si="31"/>
        <v>102.77474029524329</v>
      </c>
    </row>
    <row r="1020" spans="1:12" x14ac:dyDescent="0.25">
      <c r="A1020" s="13">
        <v>69</v>
      </c>
      <c r="B1020" s="80" t="str">
        <f t="shared" si="30"/>
        <v>2019Prostějov</v>
      </c>
      <c r="C1020" s="13">
        <v>2019</v>
      </c>
      <c r="D1020" s="14" t="s">
        <v>74</v>
      </c>
      <c r="E1020" s="14" t="s">
        <v>67</v>
      </c>
      <c r="F1020" s="449">
        <v>109.42489999999999</v>
      </c>
      <c r="G1020" s="398">
        <v>79</v>
      </c>
      <c r="H1020" s="458">
        <v>217</v>
      </c>
      <c r="I1020" s="398">
        <v>1467</v>
      </c>
      <c r="J1020" s="398">
        <v>1429</v>
      </c>
      <c r="K1020" s="398">
        <v>417</v>
      </c>
      <c r="L1020" s="392">
        <f t="shared" si="31"/>
        <v>106.51154653603919</v>
      </c>
    </row>
    <row r="1021" spans="1:12" x14ac:dyDescent="0.25">
      <c r="A1021" s="13">
        <v>70</v>
      </c>
      <c r="B1021" s="80" t="str">
        <f t="shared" si="30"/>
        <v>2019Třebíč</v>
      </c>
      <c r="C1021" s="13">
        <v>2019</v>
      </c>
      <c r="D1021" s="14" t="s">
        <v>75</v>
      </c>
      <c r="E1021" s="14" t="s">
        <v>67</v>
      </c>
      <c r="F1021" s="449">
        <v>146.41370000000001</v>
      </c>
      <c r="G1021" s="398">
        <v>91</v>
      </c>
      <c r="H1021" s="458">
        <v>282</v>
      </c>
      <c r="I1021" s="398">
        <v>1058</v>
      </c>
      <c r="J1021" s="398">
        <v>1108</v>
      </c>
      <c r="K1021" s="398">
        <v>322</v>
      </c>
      <c r="L1021" s="392">
        <f t="shared" si="31"/>
        <v>106.07400722021661</v>
      </c>
    </row>
    <row r="1022" spans="1:12" x14ac:dyDescent="0.25">
      <c r="A1022" s="13">
        <v>71</v>
      </c>
      <c r="B1022" s="80" t="str">
        <f t="shared" si="30"/>
        <v>2019Uherské Hradiště</v>
      </c>
      <c r="C1022" s="13">
        <v>2019</v>
      </c>
      <c r="D1022" s="14" t="s">
        <v>76</v>
      </c>
      <c r="E1022" s="14" t="s">
        <v>67</v>
      </c>
      <c r="F1022" s="449">
        <v>139.95740000000001</v>
      </c>
      <c r="G1022" s="398">
        <v>72</v>
      </c>
      <c r="H1022" s="458">
        <v>300</v>
      </c>
      <c r="I1022" s="398">
        <v>1345</v>
      </c>
      <c r="J1022" s="398">
        <v>1361</v>
      </c>
      <c r="K1022" s="398">
        <v>366</v>
      </c>
      <c r="L1022" s="392">
        <f t="shared" si="31"/>
        <v>98.155767817781054</v>
      </c>
    </row>
    <row r="1023" spans="1:12" x14ac:dyDescent="0.25">
      <c r="A1023" s="13">
        <v>72</v>
      </c>
      <c r="B1023" s="80" t="str">
        <f t="shared" si="30"/>
        <v>2019Vyškov</v>
      </c>
      <c r="C1023" s="13">
        <v>2019</v>
      </c>
      <c r="D1023" s="14" t="s">
        <v>77</v>
      </c>
      <c r="E1023" s="14" t="s">
        <v>67</v>
      </c>
      <c r="F1023" s="449">
        <v>192.10849999999999</v>
      </c>
      <c r="G1023" s="398">
        <v>129</v>
      </c>
      <c r="H1023" s="458">
        <v>408</v>
      </c>
      <c r="I1023" s="398">
        <v>969</v>
      </c>
      <c r="J1023" s="398">
        <v>965</v>
      </c>
      <c r="K1023" s="398">
        <v>428</v>
      </c>
      <c r="L1023" s="392">
        <f t="shared" si="31"/>
        <v>161.88601036269429</v>
      </c>
    </row>
    <row r="1024" spans="1:12" x14ac:dyDescent="0.25">
      <c r="A1024" s="13">
        <v>73</v>
      </c>
      <c r="B1024" s="80" t="str">
        <f t="shared" si="30"/>
        <v>2019Zlín</v>
      </c>
      <c r="C1024" s="13">
        <v>2019</v>
      </c>
      <c r="D1024" s="14" t="s">
        <v>78</v>
      </c>
      <c r="E1024" s="14" t="s">
        <v>67</v>
      </c>
      <c r="F1024" s="449">
        <v>116.758</v>
      </c>
      <c r="G1024" s="398">
        <v>69</v>
      </c>
      <c r="H1024" s="458">
        <v>268</v>
      </c>
      <c r="I1024" s="398">
        <v>2037</v>
      </c>
      <c r="J1024" s="398">
        <v>2033</v>
      </c>
      <c r="K1024" s="398">
        <v>495</v>
      </c>
      <c r="L1024" s="392">
        <f t="shared" si="31"/>
        <v>88.871126414166255</v>
      </c>
    </row>
    <row r="1025" spans="1:12" x14ac:dyDescent="0.25">
      <c r="A1025" s="13">
        <v>74</v>
      </c>
      <c r="B1025" s="80" t="str">
        <f t="shared" si="30"/>
        <v>2019Znojmo</v>
      </c>
      <c r="C1025" s="13">
        <v>2019</v>
      </c>
      <c r="D1025" s="14" t="s">
        <v>79</v>
      </c>
      <c r="E1025" s="14" t="s">
        <v>67</v>
      </c>
      <c r="F1025" s="449">
        <v>191.48159999999999</v>
      </c>
      <c r="G1025" s="398">
        <v>155</v>
      </c>
      <c r="H1025" s="458">
        <v>358</v>
      </c>
      <c r="I1025" s="398">
        <v>1999</v>
      </c>
      <c r="J1025" s="398">
        <v>1788</v>
      </c>
      <c r="K1025" s="398">
        <v>1070</v>
      </c>
      <c r="L1025" s="392">
        <f t="shared" si="31"/>
        <v>218.42841163310965</v>
      </c>
    </row>
    <row r="1026" spans="1:12" x14ac:dyDescent="0.25">
      <c r="A1026" s="13">
        <v>75</v>
      </c>
      <c r="B1026" s="80" t="str">
        <f t="shared" si="30"/>
        <v>2019Žďár nad Sázavou</v>
      </c>
      <c r="C1026" s="13">
        <v>2019</v>
      </c>
      <c r="D1026" s="14" t="s">
        <v>80</v>
      </c>
      <c r="E1026" s="14" t="s">
        <v>67</v>
      </c>
      <c r="F1026" s="449">
        <v>157.9051</v>
      </c>
      <c r="G1026" s="398">
        <v>109</v>
      </c>
      <c r="H1026" s="458">
        <v>329</v>
      </c>
      <c r="I1026" s="398">
        <v>1259</v>
      </c>
      <c r="J1026" s="398">
        <v>1423</v>
      </c>
      <c r="K1026" s="398">
        <v>428</v>
      </c>
      <c r="L1026" s="392">
        <f t="shared" si="31"/>
        <v>109.78215038650738</v>
      </c>
    </row>
    <row r="1027" spans="1:12" x14ac:dyDescent="0.25">
      <c r="A1027" s="13">
        <v>76</v>
      </c>
      <c r="B1027" s="80" t="str">
        <f t="shared" si="30"/>
        <v>2019Bruntál</v>
      </c>
      <c r="C1027" s="13">
        <v>2019</v>
      </c>
      <c r="D1027" s="14" t="s">
        <v>81</v>
      </c>
      <c r="E1027" s="14" t="s">
        <v>82</v>
      </c>
      <c r="F1027" s="449">
        <v>126.5243</v>
      </c>
      <c r="G1027" s="398">
        <v>103</v>
      </c>
      <c r="H1027" s="458">
        <v>222</v>
      </c>
      <c r="I1027" s="398">
        <v>1764</v>
      </c>
      <c r="J1027" s="398">
        <v>1726</v>
      </c>
      <c r="K1027" s="398">
        <v>555</v>
      </c>
      <c r="L1027" s="392">
        <f t="shared" si="31"/>
        <v>117.3667439165701</v>
      </c>
    </row>
    <row r="1028" spans="1:12" x14ac:dyDescent="0.25">
      <c r="A1028" s="13">
        <v>77</v>
      </c>
      <c r="B1028" s="80" t="str">
        <f t="shared" si="30"/>
        <v>2019Frýdek-Místek</v>
      </c>
      <c r="C1028" s="13">
        <v>2019</v>
      </c>
      <c r="D1028" s="14" t="s">
        <v>83</v>
      </c>
      <c r="E1028" s="14" t="s">
        <v>82</v>
      </c>
      <c r="F1028" s="449">
        <v>145.7876</v>
      </c>
      <c r="G1028" s="398">
        <v>96</v>
      </c>
      <c r="H1028" s="458">
        <v>305</v>
      </c>
      <c r="I1028" s="398">
        <v>2829</v>
      </c>
      <c r="J1028" s="398">
        <v>2764</v>
      </c>
      <c r="K1028" s="398">
        <v>1192</v>
      </c>
      <c r="L1028" s="392">
        <f t="shared" si="31"/>
        <v>157.4095513748191</v>
      </c>
    </row>
    <row r="1029" spans="1:12" x14ac:dyDescent="0.25">
      <c r="A1029" s="13">
        <v>78</v>
      </c>
      <c r="B1029" s="80" t="str">
        <f t="shared" si="30"/>
        <v>2019Jeseník</v>
      </c>
      <c r="C1029" s="13">
        <v>2019</v>
      </c>
      <c r="D1029" s="14" t="s">
        <v>84</v>
      </c>
      <c r="E1029" s="14" t="s">
        <v>82</v>
      </c>
      <c r="F1029" s="449">
        <v>157.2379</v>
      </c>
      <c r="G1029" s="398">
        <v>82</v>
      </c>
      <c r="H1029" s="458">
        <v>348</v>
      </c>
      <c r="I1029" s="398">
        <v>698</v>
      </c>
      <c r="J1029" s="398">
        <v>661</v>
      </c>
      <c r="K1029" s="398">
        <v>207</v>
      </c>
      <c r="L1029" s="392">
        <f t="shared" si="31"/>
        <v>114.30408472012103</v>
      </c>
    </row>
    <row r="1030" spans="1:12" x14ac:dyDescent="0.25">
      <c r="A1030" s="13">
        <v>79</v>
      </c>
      <c r="B1030" s="80" t="str">
        <f t="shared" si="30"/>
        <v>2019Karviná</v>
      </c>
      <c r="C1030" s="13">
        <v>2019</v>
      </c>
      <c r="D1030" s="14" t="s">
        <v>85</v>
      </c>
      <c r="E1030" s="14" t="s">
        <v>82</v>
      </c>
      <c r="F1030" s="449">
        <v>129.57830000000001</v>
      </c>
      <c r="G1030" s="398">
        <v>99</v>
      </c>
      <c r="H1030" s="458">
        <v>240</v>
      </c>
      <c r="I1030" s="398">
        <v>4564</v>
      </c>
      <c r="J1030" s="398">
        <v>4578</v>
      </c>
      <c r="K1030" s="398">
        <v>1423</v>
      </c>
      <c r="L1030" s="392">
        <f t="shared" si="31"/>
        <v>113.45456531236347</v>
      </c>
    </row>
    <row r="1031" spans="1:12" x14ac:dyDescent="0.25">
      <c r="A1031" s="13">
        <v>80</v>
      </c>
      <c r="B1031" s="80" t="str">
        <f t="shared" ref="B1031:B1037" si="32">CONCATENATE(C1031,D1031)</f>
        <v>2019Nový Jičín</v>
      </c>
      <c r="C1031" s="13">
        <v>2019</v>
      </c>
      <c r="D1031" s="14" t="s">
        <v>86</v>
      </c>
      <c r="E1031" s="14" t="s">
        <v>82</v>
      </c>
      <c r="F1031" s="449">
        <v>98.419899999999998</v>
      </c>
      <c r="G1031" s="398">
        <v>63</v>
      </c>
      <c r="H1031" s="458">
        <v>176</v>
      </c>
      <c r="I1031" s="398">
        <v>1981</v>
      </c>
      <c r="J1031" s="398">
        <v>1896</v>
      </c>
      <c r="K1031" s="398">
        <v>521</v>
      </c>
      <c r="L1031" s="392">
        <f t="shared" ref="L1031:L1037" si="33">K1031/J1031*365</f>
        <v>100.29799578059072</v>
      </c>
    </row>
    <row r="1032" spans="1:12" x14ac:dyDescent="0.25">
      <c r="A1032" s="13">
        <v>81</v>
      </c>
      <c r="B1032" s="80" t="str">
        <f t="shared" si="32"/>
        <v>2019Olomouc</v>
      </c>
      <c r="C1032" s="13">
        <v>2019</v>
      </c>
      <c r="D1032" s="14" t="s">
        <v>87</v>
      </c>
      <c r="E1032" s="14" t="s">
        <v>82</v>
      </c>
      <c r="F1032" s="449">
        <v>98.376130000000003</v>
      </c>
      <c r="G1032" s="398">
        <v>61</v>
      </c>
      <c r="H1032" s="458">
        <v>202</v>
      </c>
      <c r="I1032" s="398">
        <v>3027</v>
      </c>
      <c r="J1032" s="398">
        <v>3007</v>
      </c>
      <c r="K1032" s="398">
        <v>679</v>
      </c>
      <c r="L1032" s="392">
        <f t="shared" si="33"/>
        <v>82.41935483870968</v>
      </c>
    </row>
    <row r="1033" spans="1:12" x14ac:dyDescent="0.25">
      <c r="A1033" s="13">
        <v>82</v>
      </c>
      <c r="B1033" s="80" t="str">
        <f t="shared" si="32"/>
        <v>2019Opava</v>
      </c>
      <c r="C1033" s="13">
        <v>2019</v>
      </c>
      <c r="D1033" s="14" t="s">
        <v>88</v>
      </c>
      <c r="E1033" s="14" t="s">
        <v>82</v>
      </c>
      <c r="F1033" s="449">
        <v>142.53540000000001</v>
      </c>
      <c r="G1033" s="398">
        <v>121</v>
      </c>
      <c r="H1033" s="458">
        <v>252</v>
      </c>
      <c r="I1033" s="398">
        <v>2404</v>
      </c>
      <c r="J1033" s="398">
        <v>2179</v>
      </c>
      <c r="K1033" s="398">
        <v>829</v>
      </c>
      <c r="L1033" s="392">
        <f t="shared" si="33"/>
        <v>138.86415787058286</v>
      </c>
    </row>
    <row r="1034" spans="1:12" x14ac:dyDescent="0.25">
      <c r="A1034" s="13">
        <v>83</v>
      </c>
      <c r="B1034" s="80" t="str">
        <f t="shared" si="32"/>
        <v>2019Ostrava</v>
      </c>
      <c r="C1034" s="13">
        <v>2019</v>
      </c>
      <c r="D1034" s="14" t="s">
        <v>89</v>
      </c>
      <c r="E1034" s="14" t="s">
        <v>82</v>
      </c>
      <c r="F1034" s="449">
        <v>101.72369999999999</v>
      </c>
      <c r="G1034" s="398">
        <v>69</v>
      </c>
      <c r="H1034" s="458">
        <v>204</v>
      </c>
      <c r="I1034" s="398">
        <v>5173</v>
      </c>
      <c r="J1034" s="398">
        <v>4995</v>
      </c>
      <c r="K1034" s="398">
        <v>1351</v>
      </c>
      <c r="L1034" s="392">
        <f t="shared" si="33"/>
        <v>98.721721721721721</v>
      </c>
    </row>
    <row r="1035" spans="1:12" x14ac:dyDescent="0.25">
      <c r="A1035" s="13">
        <v>84</v>
      </c>
      <c r="B1035" s="80" t="str">
        <f t="shared" si="32"/>
        <v>2019Přerov</v>
      </c>
      <c r="C1035" s="13">
        <v>2019</v>
      </c>
      <c r="D1035" s="14" t="s">
        <v>90</v>
      </c>
      <c r="E1035" s="14" t="s">
        <v>82</v>
      </c>
      <c r="F1035" s="449">
        <v>140.7038</v>
      </c>
      <c r="G1035" s="398">
        <v>84</v>
      </c>
      <c r="H1035" s="458">
        <v>320</v>
      </c>
      <c r="I1035" s="398">
        <v>1657</v>
      </c>
      <c r="J1035" s="398">
        <v>1586</v>
      </c>
      <c r="K1035" s="398">
        <v>558</v>
      </c>
      <c r="L1035" s="392">
        <f t="shared" si="33"/>
        <v>128.41740226986127</v>
      </c>
    </row>
    <row r="1036" spans="1:12" x14ac:dyDescent="0.25">
      <c r="A1036" s="13">
        <v>85</v>
      </c>
      <c r="B1036" s="80" t="str">
        <f t="shared" si="32"/>
        <v>2019Šumperk</v>
      </c>
      <c r="C1036" s="13">
        <v>2019</v>
      </c>
      <c r="D1036" s="14" t="s">
        <v>91</v>
      </c>
      <c r="E1036" s="14" t="s">
        <v>82</v>
      </c>
      <c r="F1036" s="449">
        <v>151.12729999999999</v>
      </c>
      <c r="G1036" s="398">
        <v>119</v>
      </c>
      <c r="H1036" s="458">
        <v>302</v>
      </c>
      <c r="I1036" s="398">
        <v>1693</v>
      </c>
      <c r="J1036" s="398">
        <v>1614</v>
      </c>
      <c r="K1036" s="398">
        <v>625</v>
      </c>
      <c r="L1036" s="392">
        <f t="shared" si="33"/>
        <v>141.34138785625774</v>
      </c>
    </row>
    <row r="1037" spans="1:12" ht="16.5" thickBot="1" x14ac:dyDescent="0.3">
      <c r="A1037" s="18">
        <v>86</v>
      </c>
      <c r="B1037" s="81" t="str">
        <f t="shared" si="32"/>
        <v>2019Vsetín</v>
      </c>
      <c r="C1037" s="18">
        <v>2019</v>
      </c>
      <c r="D1037" s="19" t="s">
        <v>92</v>
      </c>
      <c r="E1037" s="19" t="s">
        <v>82</v>
      </c>
      <c r="F1037" s="451">
        <v>113.17570000000001</v>
      </c>
      <c r="G1037" s="399">
        <v>62</v>
      </c>
      <c r="H1037" s="460">
        <v>231</v>
      </c>
      <c r="I1037" s="399">
        <v>1550</v>
      </c>
      <c r="J1037" s="399">
        <v>1560</v>
      </c>
      <c r="K1037" s="399">
        <v>384</v>
      </c>
      <c r="L1037" s="389">
        <f t="shared" si="33"/>
        <v>89.846153846153854</v>
      </c>
    </row>
    <row r="1038" spans="1:12" ht="16.5" thickTop="1" x14ac:dyDescent="0.25"/>
  </sheetData>
  <sheetProtection algorithmName="SHA-512" hashValue="/7/dmXvCRbnoHDmdB4A1Iasbui9Abo4hPS0/B2g9GFu8BCtbdvB6SuIs3xdTWc1zFqAK/2MYJuZ9pJ4dE7O17Q==" saltValue="dK9NgMYLI3ky3Xp8ecsYkQ==" spinCount="100000" sheet="1" objects="1" scenarios="1"/>
  <autoFilter ref="A5:L1037"/>
  <mergeCells count="2">
    <mergeCell ref="F4:H4"/>
    <mergeCell ref="I4:L4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7" tint="-0.249977111117893"/>
    <pageSetUpPr fitToPage="1"/>
  </sheetPr>
  <dimension ref="A1:P71"/>
  <sheetViews>
    <sheetView showGridLines="0" zoomScale="80" zoomScaleNormal="80" workbookViewId="0">
      <pane ySplit="3" topLeftCell="A4" activePane="bottomLeft" state="frozen"/>
      <selection pane="bottomLeft" activeCell="A4" sqref="A4:E4"/>
    </sheetView>
  </sheetViews>
  <sheetFormatPr defaultRowHeight="15.75" x14ac:dyDescent="0.25"/>
  <cols>
    <col min="1" max="1" width="14.5" style="139" customWidth="1"/>
    <col min="2" max="2" width="21.875" style="139" customWidth="1"/>
    <col min="3" max="5" width="10.625" style="139" customWidth="1"/>
    <col min="6" max="6" width="33.625" style="139" customWidth="1"/>
    <col min="7" max="7" width="2.875" style="316" customWidth="1"/>
    <col min="8" max="8" width="14.5" style="139" customWidth="1"/>
    <col min="9" max="9" width="21.875" style="139" customWidth="1"/>
    <col min="10" max="12" width="10.625" style="139" customWidth="1"/>
    <col min="13" max="16384" width="9" style="139"/>
  </cols>
  <sheetData>
    <row r="1" spans="1:16" x14ac:dyDescent="0.25">
      <c r="A1" s="172"/>
      <c r="B1" s="315" t="s">
        <v>263</v>
      </c>
      <c r="C1" s="172"/>
      <c r="D1" s="172"/>
      <c r="E1" s="172"/>
      <c r="F1" s="172"/>
      <c r="H1" s="673"/>
      <c r="I1" s="673"/>
      <c r="J1" s="673"/>
      <c r="K1" s="673"/>
      <c r="L1" s="673"/>
      <c r="M1" s="171"/>
      <c r="N1" s="171"/>
      <c r="O1" s="171"/>
      <c r="P1" s="171"/>
    </row>
    <row r="2" spans="1:16" x14ac:dyDescent="0.25">
      <c r="A2" s="677" t="s">
        <v>192</v>
      </c>
      <c r="B2" s="677"/>
      <c r="C2" s="174" t="s">
        <v>3</v>
      </c>
      <c r="D2" s="317"/>
      <c r="E2" s="172"/>
      <c r="F2" s="172"/>
      <c r="H2" s="673"/>
      <c r="I2" s="673"/>
      <c r="J2" s="673"/>
      <c r="K2" s="673"/>
      <c r="L2" s="673"/>
      <c r="M2" s="171"/>
      <c r="N2" s="171"/>
      <c r="O2" s="171"/>
      <c r="P2" s="171"/>
    </row>
    <row r="3" spans="1:16" x14ac:dyDescent="0.25">
      <c r="A3" s="623"/>
      <c r="B3" s="623"/>
      <c r="C3" s="623"/>
      <c r="D3" s="623"/>
      <c r="E3" s="623"/>
      <c r="F3" s="170"/>
      <c r="G3" s="318"/>
      <c r="H3" s="673"/>
      <c r="I3" s="673"/>
      <c r="J3" s="673"/>
      <c r="K3" s="673"/>
      <c r="L3" s="673"/>
      <c r="M3" s="171"/>
      <c r="N3" s="171"/>
      <c r="O3" s="171"/>
      <c r="P3" s="171"/>
    </row>
    <row r="4" spans="1:16" ht="16.5" thickBot="1" x14ac:dyDescent="0.3">
      <c r="A4" s="623" t="s">
        <v>196</v>
      </c>
      <c r="B4" s="623"/>
      <c r="C4" s="623"/>
      <c r="D4" s="623"/>
      <c r="E4" s="623"/>
      <c r="F4" s="170"/>
      <c r="G4" s="318"/>
      <c r="H4" s="673" t="s">
        <v>200</v>
      </c>
      <c r="I4" s="673"/>
      <c r="J4" s="673"/>
      <c r="K4" s="673"/>
      <c r="L4" s="673"/>
      <c r="M4" s="171"/>
      <c r="N4" s="171"/>
      <c r="O4" s="171"/>
      <c r="P4" s="171"/>
    </row>
    <row r="5" spans="1:16" ht="33" thickTop="1" thickBot="1" x14ac:dyDescent="0.3">
      <c r="A5" s="629" t="s">
        <v>105</v>
      </c>
      <c r="B5" s="630"/>
      <c r="C5" s="181" t="s">
        <v>106</v>
      </c>
      <c r="D5" s="319" t="s">
        <v>262</v>
      </c>
      <c r="E5" s="181" t="s">
        <v>121</v>
      </c>
      <c r="F5" s="182"/>
      <c r="G5" s="320"/>
      <c r="H5" s="636" t="s">
        <v>105</v>
      </c>
      <c r="I5" s="637"/>
      <c r="J5" s="185" t="s">
        <v>106</v>
      </c>
      <c r="K5" s="321" t="s">
        <v>262</v>
      </c>
      <c r="L5" s="185" t="s">
        <v>121</v>
      </c>
      <c r="M5" s="171"/>
      <c r="N5" s="171"/>
      <c r="O5" s="171"/>
      <c r="P5" s="171"/>
    </row>
    <row r="6" spans="1:16" ht="16.5" thickTop="1" x14ac:dyDescent="0.25">
      <c r="A6" s="631" t="s">
        <v>1</v>
      </c>
      <c r="B6" s="191" t="s">
        <v>96</v>
      </c>
      <c r="C6" s="192">
        <f>VLOOKUP($C$2,Přehled_trest_2019_KS!$B$4:$O$12,MATCH($B6,Přehled_trest_2019_KS!$B$4:$O$4,0),0)</f>
        <v>1832</v>
      </c>
      <c r="D6" s="192">
        <f>HLOOKUP(B6,Přehled_trest_2019_KS!$C$4:$O$13,10,0)</f>
        <v>626</v>
      </c>
      <c r="E6" s="194">
        <f>_xlfn.RANK.EQ(C6,Přehled_trest_2019_KS!$C$5:$C$12,1)</f>
        <v>8</v>
      </c>
      <c r="F6" s="195"/>
      <c r="G6" s="322"/>
      <c r="H6" s="638" t="s">
        <v>1</v>
      </c>
      <c r="I6" s="198" t="s">
        <v>96</v>
      </c>
      <c r="J6" s="199">
        <f>VLOOKUP($C$2,Přehled_To_2019_KS!$B$4:$P$12,MATCH($B6,Přehled_To_2019_KS!$B$4:$P$4,0),0)</f>
        <v>49</v>
      </c>
      <c r="K6" s="199">
        <f>HLOOKUP(I6,Přehled_To_2019_KS!$C$4:$P$13,10,0)</f>
        <v>56</v>
      </c>
      <c r="L6" s="201">
        <f>_xlfn.RANK.EQ(J6,Přehled_To_2019_KS!$C$5:$C$12,1)</f>
        <v>2</v>
      </c>
      <c r="M6" s="171"/>
      <c r="N6" s="171"/>
      <c r="O6" s="171"/>
      <c r="P6" s="171"/>
    </row>
    <row r="7" spans="1:16" x14ac:dyDescent="0.25">
      <c r="A7" s="632"/>
      <c r="B7" s="208" t="s">
        <v>97</v>
      </c>
      <c r="C7" s="209">
        <f>VLOOKUP($C$2,Přehled_trest_2019_KS!$B$4:$O$12,MATCH($B7,Přehled_trest_2019_KS!$B$4:$O$4,0),0)</f>
        <v>1881</v>
      </c>
      <c r="D7" s="209">
        <f>HLOOKUP(B7,Přehled_trest_2019_KS!$C$4:$O$13,10,0)</f>
        <v>290</v>
      </c>
      <c r="E7" s="211">
        <f>_xlfn.RANK.EQ(C7,Přehled_trest_2019_KS!$D$5:$D$12,1)</f>
        <v>8</v>
      </c>
      <c r="F7" s="195"/>
      <c r="G7" s="322"/>
      <c r="H7" s="639"/>
      <c r="I7" s="212" t="s">
        <v>97</v>
      </c>
      <c r="J7" s="213">
        <f>VLOOKUP($C$2,Přehled_To_2019_KS!$B$4:$P$12,MATCH($B7,Přehled_To_2019_KS!$B$4:$P$4,0),0)</f>
        <v>30</v>
      </c>
      <c r="K7" s="213">
        <f>HLOOKUP(I7,Přehled_To_2019_KS!$C$4:$P$13,10,0)</f>
        <v>36</v>
      </c>
      <c r="L7" s="215">
        <f>_xlfn.RANK.EQ(J7,Přehled_To_2019_KS!$D$5:$D$12,1)</f>
        <v>2</v>
      </c>
      <c r="M7" s="171"/>
      <c r="N7" s="171"/>
      <c r="O7" s="171"/>
      <c r="P7" s="171"/>
    </row>
    <row r="8" spans="1:16" x14ac:dyDescent="0.25">
      <c r="A8" s="633"/>
      <c r="B8" s="220" t="s">
        <v>98</v>
      </c>
      <c r="C8" s="221">
        <f>VLOOKUP($C$2,Přehled_trest_2019_KS!$B$4:$O$12,MATCH($B8,Přehled_trest_2019_KS!$B$4:$O$4,0),0)</f>
        <v>2413</v>
      </c>
      <c r="D8" s="221">
        <f>HLOOKUP(B8,Přehled_trest_2019_KS!$C$4:$O$13,10,0)</f>
        <v>2230</v>
      </c>
      <c r="E8" s="223">
        <f>_xlfn.RANK.EQ(C8,Přehled_trest_2019_KS!$E$5:$E$12,1)</f>
        <v>7</v>
      </c>
      <c r="F8" s="195"/>
      <c r="G8" s="322"/>
      <c r="H8" s="640"/>
      <c r="I8" s="224" t="s">
        <v>98</v>
      </c>
      <c r="J8" s="225">
        <f>VLOOKUP($C$2,Přehled_To_2019_KS!$B$4:$P$12,MATCH($B8,Přehled_To_2019_KS!$B$4:$P$4,0),0)</f>
        <v>76</v>
      </c>
      <c r="K8" s="225">
        <f>HLOOKUP(I8,Přehled_To_2019_KS!$C$4:$P$13,10,0)</f>
        <v>102</v>
      </c>
      <c r="L8" s="227">
        <f>_xlfn.RANK.EQ(J8,Přehled_To_2019_KS!$E$5:$E$12,1)</f>
        <v>2</v>
      </c>
      <c r="M8" s="171"/>
      <c r="N8" s="171"/>
      <c r="O8" s="171"/>
      <c r="P8" s="171"/>
    </row>
    <row r="9" spans="1:16" x14ac:dyDescent="0.25">
      <c r="A9" s="634" t="s">
        <v>108</v>
      </c>
      <c r="B9" s="232" t="s">
        <v>99</v>
      </c>
      <c r="C9" s="233">
        <f>VLOOKUP($C$2,Přehled_trest_2019_KS!$B$4:$O$12,MATCH($B9,Přehled_trest_2019_KS!$B$4:$O$4,0),0)</f>
        <v>91.089110000000005</v>
      </c>
      <c r="D9" s="236">
        <f>HLOOKUP(B9,Přehled_trest_2019_KS!$C$4:$O$13,10,0)</f>
        <v>79.900000000000006</v>
      </c>
      <c r="E9" s="235">
        <f>_xlfn.RANK.EQ(C9,Přehled_trest_2019_KS!$F$5:$F$12,1)</f>
        <v>8</v>
      </c>
      <c r="F9" s="195"/>
      <c r="G9" s="322"/>
      <c r="H9" s="641" t="s">
        <v>109</v>
      </c>
      <c r="I9" s="237" t="s">
        <v>181</v>
      </c>
      <c r="J9" s="260">
        <f>VLOOKUP($C$2,Přehled_To_2019_KS!$B$4:$P$12,MATCH($B12,Přehled_To_2019_KS!$B$4:$P$4,0),0)</f>
        <v>3682</v>
      </c>
      <c r="K9" s="261">
        <f>HLOOKUP(I9,Přehled_To_2019_KS!$C$4:$P$13,10,0)</f>
        <v>2763.625</v>
      </c>
      <c r="L9" s="240" t="s">
        <v>113</v>
      </c>
      <c r="M9" s="171"/>
      <c r="N9" s="171"/>
      <c r="O9" s="171"/>
      <c r="P9" s="171"/>
    </row>
    <row r="10" spans="1:16" x14ac:dyDescent="0.25">
      <c r="A10" s="632"/>
      <c r="B10" s="208" t="s">
        <v>100</v>
      </c>
      <c r="C10" s="246">
        <f>VLOOKUP($C$2,Přehled_trest_2019_KS!$B$4:$O$12,MATCH($B10,Přehled_trest_2019_KS!$B$4:$O$4,0),0)</f>
        <v>50</v>
      </c>
      <c r="D10" s="247">
        <f>HLOOKUP(B10,Přehled_trest_2019_KS!$C$4:$O$13,10,0)</f>
        <v>50.52</v>
      </c>
      <c r="E10" s="211">
        <f>_xlfn.RANK.EQ(C10,Přehled_trest_2019_KS!$G$5:$G$12,1)</f>
        <v>4</v>
      </c>
      <c r="F10" s="195"/>
      <c r="G10" s="322"/>
      <c r="H10" s="639"/>
      <c r="I10" s="212" t="s">
        <v>185</v>
      </c>
      <c r="J10" s="266">
        <f>VLOOKUP($C$2,Přehled_To_2019_KS!$B$4:$P$12,MATCH($B13,Přehled_To_2019_KS!$B$4:$P$4,0),0)</f>
        <v>3749</v>
      </c>
      <c r="K10" s="213">
        <f>HLOOKUP(I10,Přehled_To_2019_KS!$C$4:$P$13,10,0)</f>
        <v>2771.375</v>
      </c>
      <c r="L10" s="215" t="s">
        <v>113</v>
      </c>
      <c r="M10" s="171"/>
      <c r="N10" s="171"/>
      <c r="O10" s="171"/>
      <c r="P10" s="171"/>
    </row>
    <row r="11" spans="1:16" x14ac:dyDescent="0.25">
      <c r="A11" s="633"/>
      <c r="B11" s="220" t="s">
        <v>164</v>
      </c>
      <c r="C11" s="252">
        <f>VLOOKUP($C$2,Přehled_trest_2019_KS!$B$4:$O$12,MATCH($B11,Přehled_trest_2019_KS!$B$4:$O$4,0),0)</f>
        <v>45.544555000000003</v>
      </c>
      <c r="D11" s="254">
        <f>HLOOKUP(B11,Přehled_trest_2019_KS!$C$4:$O$13,10,0)</f>
        <v>40.365480000000005</v>
      </c>
      <c r="E11" s="223">
        <f>_xlfn.RANK.EQ(C11,Přehled_trest_2019_KS!$H$5:$H$12,1)</f>
        <v>6</v>
      </c>
      <c r="F11" s="195"/>
      <c r="G11" s="322"/>
      <c r="H11" s="639"/>
      <c r="I11" s="212" t="s">
        <v>184</v>
      </c>
      <c r="J11" s="266">
        <f>VLOOKUP($C$2,Přehled_To_2019_KS!$B$4:$P$12,MATCH($B14,Přehled_To_2019_KS!$B$4:$P$4,0),0)</f>
        <v>165</v>
      </c>
      <c r="K11" s="213">
        <f>HLOOKUP(I11,Přehled_To_2019_KS!$C$4:$P$13,10,0)</f>
        <v>179.75</v>
      </c>
      <c r="L11" s="323" t="s">
        <v>113</v>
      </c>
      <c r="M11" s="171"/>
      <c r="N11" s="171"/>
      <c r="O11" s="171"/>
      <c r="P11" s="171"/>
    </row>
    <row r="12" spans="1:16" x14ac:dyDescent="0.25">
      <c r="A12" s="634" t="s">
        <v>109</v>
      </c>
      <c r="B12" s="232" t="s">
        <v>181</v>
      </c>
      <c r="C12" s="258">
        <f>VLOOKUP($C$2,Přehled_trest_2019_KS!$B$4:$O$12,MATCH($B12,Přehled_trest_2019_KS!$B$4:$O$4,0),0)</f>
        <v>260</v>
      </c>
      <c r="D12" s="259">
        <f>HLOOKUP(B12,Přehled_trest_2019_KS!$C$4:$O$13,10,0)</f>
        <v>146.375</v>
      </c>
      <c r="E12" s="235" t="s">
        <v>113</v>
      </c>
      <c r="F12" s="195"/>
      <c r="G12" s="322"/>
      <c r="H12" s="639"/>
      <c r="I12" s="212" t="s">
        <v>112</v>
      </c>
      <c r="J12" s="248">
        <f>VLOOKUP($C$2,Přehled_To_2019_KS!$B$4:$P$12,MATCH($B15,Přehled_To_2019_KS!$B$4:$P$4,0),0)</f>
        <v>98.212856761803152</v>
      </c>
      <c r="K12" s="249">
        <f>HLOOKUP(I12,Přehled_To_2019_KS!$C$4:$P$13,10,0)</f>
        <v>99.720355419241343</v>
      </c>
      <c r="L12" s="215">
        <f>_xlfn.RANK.EQ(J12,Přehled_To_2019_KS!$I$5:$I$12,0)</f>
        <v>8</v>
      </c>
      <c r="M12" s="171"/>
      <c r="N12" s="171"/>
      <c r="O12" s="171"/>
      <c r="P12" s="171"/>
    </row>
    <row r="13" spans="1:16" x14ac:dyDescent="0.25">
      <c r="A13" s="632"/>
      <c r="B13" s="208" t="s">
        <v>185</v>
      </c>
      <c r="C13" s="265">
        <f>VLOOKUP($C$2,Přehled_trest_2019_KS!$B$4:$O$12,MATCH($B13,Přehled_trest_2019_KS!$B$4:$O$4,0),0)</f>
        <v>244</v>
      </c>
      <c r="D13" s="209">
        <f>HLOOKUP(B13,Přehled_trest_2019_KS!$C$4:$O$13,10,0)</f>
        <v>149</v>
      </c>
      <c r="E13" s="211" t="s">
        <v>113</v>
      </c>
      <c r="F13" s="195"/>
      <c r="G13" s="322"/>
      <c r="H13" s="639"/>
      <c r="I13" s="591" t="s">
        <v>177</v>
      </c>
      <c r="J13" s="592">
        <f>VLOOKUP($C$2,Přehled_To_2019_KS!$B$4:$P$12,MATCH($B16,Přehled_To_2019_KS!$B$4:$P$4,0),0)</f>
        <v>16.064283809015738</v>
      </c>
      <c r="K13" s="593">
        <f>HLOOKUP(I13,Přehled_To_2019_KS!$C$4:$P$13,10,0)</f>
        <v>23.673717919805153</v>
      </c>
      <c r="L13" s="323">
        <f>_xlfn.RANK.EQ(J13,Přehled_To_2019_KS!$J$5:$J$12,1)</f>
        <v>3</v>
      </c>
      <c r="M13" s="171"/>
      <c r="N13" s="171"/>
      <c r="O13" s="171"/>
      <c r="P13" s="171"/>
    </row>
    <row r="14" spans="1:16" x14ac:dyDescent="0.25">
      <c r="A14" s="632"/>
      <c r="B14" s="208" t="s">
        <v>184</v>
      </c>
      <c r="C14" s="265">
        <f>VLOOKUP($C$2,Přehled_trest_2019_KS!$B$4:$O$12,MATCH($B14,Přehled_trest_2019_KS!$B$4:$O$4,0),0)</f>
        <v>176</v>
      </c>
      <c r="D14" s="209">
        <f>HLOOKUP(B14,Přehled_trest_2019_KS!$C$4:$O$13,10,0)</f>
        <v>94</v>
      </c>
      <c r="E14" s="324" t="s">
        <v>113</v>
      </c>
      <c r="F14" s="195"/>
      <c r="G14" s="322"/>
      <c r="H14" s="293" t="s">
        <v>275</v>
      </c>
      <c r="I14" s="294"/>
      <c r="J14" s="295">
        <f>VLOOKUP($C$2,Přehled_To_2019_KS!$B$4:$P$12,MATCH($A17,Přehled_To_2019_KS!$B$4:$P$4,0),0)</f>
        <v>23.8</v>
      </c>
      <c r="K14" s="298">
        <f>HLOOKUP(H14,Přehled_To_2019_KS!$C$4:$P$13,10,0)</f>
        <v>17.987500000000001</v>
      </c>
      <c r="L14" s="297">
        <f>_xlfn.RANK.EQ(J14,Přehled_To_2019_KS!$K$5:$K$12,0)</f>
        <v>2</v>
      </c>
      <c r="M14" s="171"/>
      <c r="N14" s="171"/>
      <c r="O14" s="171"/>
      <c r="P14" s="171"/>
    </row>
    <row r="15" spans="1:16" x14ac:dyDescent="0.25">
      <c r="A15" s="632"/>
      <c r="B15" s="208" t="s">
        <v>112</v>
      </c>
      <c r="C15" s="246">
        <f>VLOOKUP($C$2,Přehled_trest_2019_KS!$B$4:$O$12,MATCH($B15,Přehled_trest_2019_KS!$B$4:$O$4,0),0)</f>
        <v>93.84615384615384</v>
      </c>
      <c r="D15" s="247">
        <f>HLOOKUP(B15,Přehled_trest_2019_KS!$C$4:$O$13,10,0)</f>
        <v>101.79333902647309</v>
      </c>
      <c r="E15" s="211">
        <f>_xlfn.RANK.EQ(C15,Přehled_trest_2019_KS!$L$5:$L$12,0)</f>
        <v>7</v>
      </c>
      <c r="F15" s="195"/>
      <c r="G15" s="322"/>
      <c r="H15" s="643" t="s">
        <v>277</v>
      </c>
      <c r="I15" s="237" t="s">
        <v>101</v>
      </c>
      <c r="J15" s="560">
        <f>VLOOKUP($C$2,Přehled_To_2019_KS!$B$4:$P$12,MATCH($B19,Přehled_To_2019_KS!$B$4:$P$4,0),0)</f>
        <v>154.70588235294116</v>
      </c>
      <c r="K15" s="561">
        <f>HLOOKUP(I15,Přehled_To_2019_KS!$C$4:$P$13,10,0)</f>
        <v>153.64141765114661</v>
      </c>
      <c r="L15" s="240">
        <f>_xlfn.RANK.EQ(J15,Přehled_To_2019_KS!$L$5:$L$12,0)</f>
        <v>5</v>
      </c>
      <c r="M15" s="171"/>
      <c r="N15" s="171"/>
      <c r="O15" s="171"/>
      <c r="P15" s="171"/>
    </row>
    <row r="16" spans="1:16" x14ac:dyDescent="0.25">
      <c r="A16" s="633"/>
      <c r="B16" s="220" t="s">
        <v>177</v>
      </c>
      <c r="C16" s="280">
        <f>VLOOKUP($C$2,Přehled_trest_2019_KS!$B$4:$O$12,MATCH($B16,Přehled_trest_2019_KS!$B$4:$O$4,0),0)</f>
        <v>263.27868852459017</v>
      </c>
      <c r="D16" s="221">
        <f>HLOOKUP(B16,Přehled_trest_2019_KS!$C$4:$O$13,10,0)</f>
        <v>230.26845637583892</v>
      </c>
      <c r="E16" s="324">
        <f>_xlfn.RANK.EQ(C16,Přehled_trest_2019_KS!$M$5:$M$12,1)</f>
        <v>6</v>
      </c>
      <c r="F16" s="195"/>
      <c r="G16" s="322"/>
      <c r="H16" s="644"/>
      <c r="I16" s="212" t="s">
        <v>102</v>
      </c>
      <c r="J16" s="562">
        <f>VLOOKUP($C$2,Přehled_To_2019_KS!$B$4:$P$12,MATCH($B20,Přehled_To_2019_KS!$B$4:$P$4,0),0)</f>
        <v>157.52100840336135</v>
      </c>
      <c r="K16" s="563">
        <f>HLOOKUP(I16,Přehled_To_2019_KS!$C$4:$P$13,10,0)</f>
        <v>154.0722724113968</v>
      </c>
      <c r="L16" s="215">
        <f>_xlfn.RANK.EQ(J16,Přehled_To_2019_KS!$M$5:$M$12,0)</f>
        <v>5</v>
      </c>
      <c r="M16" s="171"/>
      <c r="N16" s="171"/>
      <c r="O16" s="171"/>
      <c r="P16" s="171"/>
    </row>
    <row r="17" spans="1:16" ht="16.5" thickBot="1" x14ac:dyDescent="0.3">
      <c r="A17" s="285" t="s">
        <v>275</v>
      </c>
      <c r="B17" s="286"/>
      <c r="C17" s="287">
        <f>VLOOKUP($C$2,Přehled_trest_2019_KS!$B$4:$O$12,MATCH($A17,Přehled_trest_2019_KS!$B$4:$O$4,0),0)</f>
        <v>17</v>
      </c>
      <c r="D17" s="290">
        <f>HLOOKUP(A17,Přehled_trest_2019_KS!$C$4:$O$13,10,0)</f>
        <v>9.3125</v>
      </c>
      <c r="E17" s="289">
        <f>_xlfn.RANK.EQ(C17,Přehled_trest_2019_KS!$N$5:$N$12,0)</f>
        <v>1</v>
      </c>
      <c r="F17" s="195"/>
      <c r="G17" s="322"/>
      <c r="H17" s="645"/>
      <c r="I17" s="304" t="s">
        <v>103</v>
      </c>
      <c r="J17" s="564">
        <f>VLOOKUP($C$2,Přehled_To_2019_KS!$B$4:$P$12,MATCH($B21,Přehled_To_2019_KS!$B$4:$P$4,0),0)</f>
        <v>6.9327731092436968</v>
      </c>
      <c r="K17" s="565">
        <f>HLOOKUP(I17,Přehled_To_2019_KS!$C$4:$P$13,10,0)</f>
        <v>9.9930507296733833</v>
      </c>
      <c r="L17" s="307">
        <f>_xlfn.RANK.EQ(J17,Přehled_To_2019_KS!$N$5:$N$12,1)</f>
        <v>2</v>
      </c>
      <c r="M17" s="171"/>
      <c r="N17" s="171"/>
      <c r="O17" s="171"/>
      <c r="P17" s="171"/>
    </row>
    <row r="18" spans="1:16" ht="16.5" thickTop="1" x14ac:dyDescent="0.25">
      <c r="A18" s="674" t="s">
        <v>114</v>
      </c>
      <c r="B18" s="675"/>
      <c r="C18" s="550">
        <f>VLOOKUP($C$2,Přehled_trest_2019_KS!$B$4:$O$12,MATCH($A18,Přehled_trest_2019_KS!$B$4:$O$4,0),0)</f>
        <v>79.156329999999997</v>
      </c>
      <c r="D18" s="550">
        <f>HLOOKUP(A18,Přehled_trest_2019_KS!$C$4:$O$13,10,0)</f>
        <v>84.36</v>
      </c>
      <c r="E18" s="551">
        <f>_xlfn.RANK.EQ(C18,Přehled_trest_2019_KS!$O$5:$O$12,0)</f>
        <v>8</v>
      </c>
      <c r="F18" s="195"/>
      <c r="G18" s="322"/>
      <c r="H18" s="171" t="s">
        <v>293</v>
      </c>
      <c r="I18" s="171"/>
      <c r="J18" s="171"/>
      <c r="K18" s="171"/>
      <c r="L18" s="171"/>
      <c r="M18" s="171"/>
      <c r="N18" s="171"/>
      <c r="O18" s="171"/>
      <c r="P18" s="171"/>
    </row>
    <row r="19" spans="1:16" x14ac:dyDescent="0.25">
      <c r="A19" s="648" t="s">
        <v>277</v>
      </c>
      <c r="B19" s="232" t="s">
        <v>101</v>
      </c>
      <c r="C19" s="554">
        <f>VLOOKUP($C$2,Přehled_trest_2019_KS!$B$4:$S$12,MATCH($B19,Přehled_trest_2019_KS!$B$4:$S$4,0),0)</f>
        <v>15.294117647058824</v>
      </c>
      <c r="D19" s="555">
        <f>HLOOKUP(B19,Přehled_trest_2019_KS!$C$4:$S$13,10,0)</f>
        <v>15.980217086834733</v>
      </c>
      <c r="E19" s="235">
        <f>_xlfn.RANK.EQ(C19,Přehled_trest_2019_KS!$Q$5:$Q$12,0)</f>
        <v>4</v>
      </c>
      <c r="F19" s="195"/>
      <c r="G19" s="322"/>
      <c r="H19" s="325" t="s">
        <v>304</v>
      </c>
      <c r="I19" s="171"/>
      <c r="J19" s="171"/>
      <c r="K19" s="171"/>
      <c r="L19" s="171"/>
      <c r="M19" s="171"/>
      <c r="N19" s="171"/>
      <c r="O19" s="171"/>
      <c r="P19" s="171"/>
    </row>
    <row r="20" spans="1:16" x14ac:dyDescent="0.25">
      <c r="A20" s="649"/>
      <c r="B20" s="208" t="s">
        <v>102</v>
      </c>
      <c r="C20" s="556">
        <f>VLOOKUP($C$2,Přehled_trest_2019_KS!$B$4:$S$12,MATCH($B20,Přehled_trest_2019_KS!$B$4:$S$4,0),0)</f>
        <v>14.352941176470589</v>
      </c>
      <c r="D20" s="557">
        <f>HLOOKUP(B20,Přehled_trest_2019_KS!$C$4:$S$13,10,0)</f>
        <v>16.248879551820728</v>
      </c>
      <c r="E20" s="211">
        <f>_xlfn.RANK.EQ(C20,Přehled_trest_2019_KS!$R$5:$R$12,0)</f>
        <v>5</v>
      </c>
      <c r="F20" s="195"/>
      <c r="G20" s="322"/>
      <c r="H20" s="642" t="s">
        <v>195</v>
      </c>
      <c r="I20" s="642"/>
      <c r="J20" s="642"/>
      <c r="K20" s="171"/>
      <c r="L20" s="171"/>
      <c r="M20" s="171"/>
      <c r="N20" s="171"/>
      <c r="O20" s="171"/>
      <c r="P20" s="171"/>
    </row>
    <row r="21" spans="1:16" ht="16.5" thickBot="1" x14ac:dyDescent="0.3">
      <c r="A21" s="678"/>
      <c r="B21" s="553" t="s">
        <v>103</v>
      </c>
      <c r="C21" s="558">
        <f>VLOOKUP($C$2,Přehled_trest_2019_KS!$B$4:$S$12,MATCH($B21,Přehled_trest_2019_KS!$B$4:$S$4,0),0)</f>
        <v>10.352941176470589</v>
      </c>
      <c r="D21" s="559">
        <f>HLOOKUP(B21,Přehled_trest_2019_KS!$C$4:$S$13,10,0)</f>
        <v>9.9896533613445371</v>
      </c>
      <c r="E21" s="552">
        <f>_xlfn.RANK.EQ(C21,Přehled_trest_2019_KS!$S$5:$S$12,1)</f>
        <v>6</v>
      </c>
      <c r="F21" s="195"/>
      <c r="G21" s="322"/>
      <c r="H21" s="676" t="s">
        <v>197</v>
      </c>
      <c r="I21" s="676"/>
      <c r="J21" s="676"/>
      <c r="K21" s="171"/>
      <c r="L21" s="171"/>
      <c r="M21" s="171"/>
      <c r="N21" s="171"/>
      <c r="O21" s="171"/>
      <c r="P21" s="171"/>
    </row>
    <row r="22" spans="1:16" ht="16.5" thickTop="1" x14ac:dyDescent="0.25">
      <c r="A22" s="284" t="s">
        <v>293</v>
      </c>
      <c r="B22" s="168"/>
      <c r="C22" s="168"/>
      <c r="D22" s="168"/>
      <c r="E22" s="168"/>
      <c r="F22" s="168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x14ac:dyDescent="0.25">
      <c r="A23" s="284" t="s">
        <v>305</v>
      </c>
      <c r="B23" s="168"/>
      <c r="C23" s="168"/>
      <c r="D23" s="168"/>
      <c r="E23" s="168"/>
      <c r="F23" s="168"/>
      <c r="H23" s="171"/>
      <c r="I23" s="171"/>
      <c r="J23" s="171"/>
      <c r="K23" s="171"/>
      <c r="L23" s="171"/>
      <c r="M23" s="171"/>
      <c r="N23" s="171"/>
      <c r="O23" s="171"/>
      <c r="P23" s="171"/>
    </row>
    <row r="24" spans="1:16" x14ac:dyDescent="0.25">
      <c r="A24" s="642" t="s">
        <v>195</v>
      </c>
      <c r="B24" s="642"/>
      <c r="C24" s="642"/>
      <c r="D24" s="168"/>
      <c r="E24" s="168"/>
      <c r="F24" s="168"/>
      <c r="H24" s="171"/>
      <c r="I24" s="171"/>
      <c r="J24" s="171"/>
      <c r="K24" s="171"/>
      <c r="L24" s="171"/>
      <c r="M24" s="171"/>
      <c r="N24" s="171"/>
      <c r="O24" s="171"/>
      <c r="P24" s="171"/>
    </row>
    <row r="25" spans="1:16" x14ac:dyDescent="0.25">
      <c r="A25" s="676" t="s">
        <v>197</v>
      </c>
      <c r="B25" s="676"/>
      <c r="C25" s="676"/>
      <c r="D25" s="168"/>
      <c r="E25" s="168"/>
      <c r="F25" s="168"/>
      <c r="H25" s="171"/>
      <c r="I25" s="171"/>
      <c r="J25" s="171"/>
      <c r="K25" s="171"/>
      <c r="L25" s="171"/>
      <c r="M25" s="171"/>
      <c r="N25" s="171"/>
      <c r="O25" s="171"/>
      <c r="P25" s="171"/>
    </row>
    <row r="26" spans="1:16" x14ac:dyDescent="0.25">
      <c r="A26" s="168"/>
      <c r="B26" s="168"/>
      <c r="C26" s="168"/>
      <c r="D26" s="168"/>
      <c r="E26" s="168"/>
      <c r="F26" s="168"/>
      <c r="H26" s="171"/>
      <c r="I26" s="171"/>
      <c r="J26" s="171"/>
      <c r="K26" s="171"/>
      <c r="L26" s="171"/>
      <c r="M26" s="171"/>
      <c r="N26" s="171"/>
      <c r="O26" s="171"/>
      <c r="P26" s="171"/>
    </row>
    <row r="27" spans="1:16" x14ac:dyDescent="0.25">
      <c r="A27" s="168"/>
      <c r="B27" s="168"/>
      <c r="C27" s="168"/>
      <c r="D27" s="168"/>
      <c r="E27" s="168"/>
      <c r="F27" s="168"/>
      <c r="H27" s="171"/>
      <c r="I27" s="171"/>
      <c r="J27" s="171"/>
      <c r="K27" s="171"/>
      <c r="L27" s="171"/>
      <c r="M27" s="171"/>
      <c r="N27" s="171"/>
      <c r="O27" s="171"/>
      <c r="P27" s="171"/>
    </row>
    <row r="28" spans="1:16" x14ac:dyDescent="0.25">
      <c r="A28" s="168"/>
      <c r="B28" s="168"/>
      <c r="C28" s="168"/>
      <c r="D28" s="168"/>
      <c r="E28" s="168"/>
      <c r="F28" s="168"/>
      <c r="H28" s="171"/>
      <c r="I28" s="171"/>
      <c r="J28" s="171"/>
      <c r="K28" s="171"/>
      <c r="L28" s="171"/>
      <c r="M28" s="171"/>
      <c r="N28" s="171"/>
      <c r="O28" s="171"/>
      <c r="P28" s="171"/>
    </row>
    <row r="29" spans="1:16" x14ac:dyDescent="0.25">
      <c r="A29" s="168"/>
      <c r="B29" s="168"/>
      <c r="C29" s="168"/>
      <c r="D29" s="168"/>
      <c r="E29" s="168"/>
      <c r="F29" s="168"/>
      <c r="H29" s="171"/>
      <c r="I29" s="171"/>
      <c r="J29" s="171"/>
      <c r="K29" s="171"/>
      <c r="L29" s="171"/>
      <c r="M29" s="171"/>
      <c r="N29" s="171"/>
      <c r="O29" s="171"/>
      <c r="P29" s="171"/>
    </row>
    <row r="30" spans="1:16" x14ac:dyDescent="0.25">
      <c r="A30" s="168"/>
      <c r="B30" s="168"/>
      <c r="C30" s="168"/>
      <c r="D30" s="168"/>
      <c r="E30" s="168"/>
      <c r="F30" s="168"/>
      <c r="H30" s="171"/>
      <c r="I30" s="171"/>
      <c r="J30" s="171"/>
      <c r="K30" s="171"/>
      <c r="L30" s="171"/>
      <c r="M30" s="171"/>
      <c r="N30" s="171"/>
      <c r="O30" s="171"/>
      <c r="P30" s="171"/>
    </row>
    <row r="31" spans="1:16" x14ac:dyDescent="0.25">
      <c r="A31" s="168"/>
      <c r="B31" s="168"/>
      <c r="C31" s="168"/>
      <c r="D31" s="168"/>
      <c r="E31" s="168"/>
      <c r="F31" s="168"/>
      <c r="H31" s="171"/>
      <c r="I31" s="171"/>
      <c r="J31" s="171"/>
      <c r="K31" s="171"/>
      <c r="L31" s="171"/>
      <c r="M31" s="171"/>
      <c r="N31" s="171"/>
      <c r="O31" s="171"/>
      <c r="P31" s="171"/>
    </row>
    <row r="32" spans="1:16" x14ac:dyDescent="0.25">
      <c r="A32" s="168"/>
      <c r="B32" s="168"/>
      <c r="C32" s="168"/>
      <c r="D32" s="168"/>
      <c r="E32" s="168"/>
      <c r="F32" s="168"/>
      <c r="H32" s="171"/>
      <c r="I32" s="171"/>
      <c r="J32" s="171"/>
      <c r="K32" s="171"/>
      <c r="L32" s="171"/>
      <c r="M32" s="171"/>
      <c r="N32" s="171"/>
      <c r="O32" s="171"/>
      <c r="P32" s="171"/>
    </row>
    <row r="33" spans="1:16" x14ac:dyDescent="0.25">
      <c r="A33" s="168"/>
      <c r="B33" s="168"/>
      <c r="C33" s="168"/>
      <c r="D33" s="168"/>
      <c r="E33" s="168"/>
      <c r="F33" s="168"/>
      <c r="H33" s="171"/>
      <c r="I33" s="171"/>
      <c r="J33" s="171"/>
      <c r="K33" s="171"/>
      <c r="L33" s="171"/>
      <c r="M33" s="171"/>
      <c r="N33" s="171"/>
      <c r="O33" s="171"/>
      <c r="P33" s="171"/>
    </row>
    <row r="34" spans="1:16" x14ac:dyDescent="0.25">
      <c r="A34" s="168"/>
      <c r="B34" s="168"/>
      <c r="C34" s="168"/>
      <c r="D34" s="168"/>
      <c r="E34" s="168"/>
      <c r="F34" s="168"/>
      <c r="H34" s="171"/>
      <c r="I34" s="171"/>
      <c r="J34" s="171"/>
      <c r="K34" s="171"/>
      <c r="L34" s="171"/>
      <c r="M34" s="171"/>
      <c r="N34" s="171"/>
      <c r="O34" s="171"/>
      <c r="P34" s="171"/>
    </row>
    <row r="35" spans="1:16" x14ac:dyDescent="0.25">
      <c r="A35" s="168"/>
      <c r="B35" s="168"/>
      <c r="C35" s="168"/>
      <c r="D35" s="168"/>
      <c r="E35" s="168"/>
      <c r="F35" s="168"/>
      <c r="H35" s="171"/>
      <c r="I35" s="171"/>
      <c r="J35" s="171"/>
      <c r="K35" s="171"/>
      <c r="L35" s="171"/>
      <c r="M35" s="171"/>
      <c r="N35" s="171"/>
      <c r="O35" s="171"/>
      <c r="P35" s="171"/>
    </row>
    <row r="36" spans="1:16" x14ac:dyDescent="0.25">
      <c r="A36" s="168"/>
      <c r="B36" s="168"/>
      <c r="C36" s="168"/>
      <c r="D36" s="168"/>
      <c r="E36" s="168"/>
      <c r="F36" s="168"/>
      <c r="H36" s="171"/>
      <c r="I36" s="171"/>
      <c r="J36" s="171"/>
      <c r="K36" s="171"/>
      <c r="L36" s="171"/>
      <c r="M36" s="171"/>
      <c r="N36" s="171"/>
      <c r="O36" s="171"/>
      <c r="P36" s="171"/>
    </row>
    <row r="37" spans="1:16" x14ac:dyDescent="0.25">
      <c r="A37" s="168"/>
      <c r="B37" s="168"/>
      <c r="C37" s="168"/>
      <c r="D37" s="168"/>
      <c r="E37" s="168"/>
      <c r="F37" s="168"/>
      <c r="H37" s="171"/>
      <c r="I37" s="171"/>
      <c r="J37" s="171"/>
      <c r="K37" s="171"/>
      <c r="L37" s="171"/>
      <c r="M37" s="171"/>
      <c r="N37" s="171"/>
      <c r="O37" s="171"/>
      <c r="P37" s="171"/>
    </row>
    <row r="38" spans="1:16" x14ac:dyDescent="0.25">
      <c r="A38" s="168"/>
      <c r="B38" s="168"/>
      <c r="C38" s="168"/>
      <c r="D38" s="168"/>
      <c r="E38" s="168"/>
      <c r="F38" s="168"/>
      <c r="H38" s="171"/>
      <c r="I38" s="171"/>
      <c r="J38" s="171"/>
      <c r="K38" s="171"/>
      <c r="L38" s="171"/>
      <c r="M38" s="171"/>
      <c r="N38" s="171"/>
      <c r="O38" s="171"/>
      <c r="P38" s="171"/>
    </row>
    <row r="39" spans="1:16" x14ac:dyDescent="0.25">
      <c r="A39" s="168"/>
      <c r="B39" s="168"/>
      <c r="C39" s="168"/>
      <c r="D39" s="168"/>
      <c r="E39" s="168"/>
      <c r="F39" s="168"/>
      <c r="H39" s="171"/>
      <c r="I39" s="171"/>
      <c r="J39" s="171"/>
      <c r="K39" s="171"/>
      <c r="L39" s="171"/>
      <c r="M39" s="171"/>
      <c r="N39" s="171"/>
      <c r="O39" s="171"/>
      <c r="P39" s="171"/>
    </row>
    <row r="40" spans="1:16" x14ac:dyDescent="0.25">
      <c r="A40" s="168"/>
      <c r="B40" s="168"/>
      <c r="C40" s="168"/>
      <c r="D40" s="168"/>
      <c r="E40" s="168"/>
      <c r="F40" s="168"/>
      <c r="H40" s="171"/>
      <c r="I40" s="171"/>
      <c r="J40" s="171"/>
      <c r="K40" s="171"/>
      <c r="L40" s="171"/>
      <c r="M40" s="171"/>
      <c r="N40" s="171"/>
      <c r="O40" s="171"/>
      <c r="P40" s="171"/>
    </row>
    <row r="41" spans="1:16" x14ac:dyDescent="0.25">
      <c r="A41" s="168"/>
      <c r="B41" s="168"/>
      <c r="C41" s="168"/>
      <c r="D41" s="168"/>
      <c r="E41" s="168"/>
      <c r="F41" s="168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1:16" x14ac:dyDescent="0.25">
      <c r="A42" s="168"/>
      <c r="B42" s="168"/>
      <c r="C42" s="168"/>
      <c r="D42" s="168"/>
      <c r="E42" s="168"/>
      <c r="F42" s="168"/>
      <c r="H42" s="171"/>
      <c r="I42" s="171"/>
      <c r="J42" s="171"/>
      <c r="K42" s="171"/>
      <c r="L42" s="171"/>
      <c r="M42" s="171"/>
      <c r="N42" s="171"/>
      <c r="O42" s="171"/>
      <c r="P42" s="171"/>
    </row>
    <row r="43" spans="1:16" x14ac:dyDescent="0.25">
      <c r="A43" s="168"/>
      <c r="B43" s="168"/>
      <c r="C43" s="168"/>
      <c r="D43" s="168"/>
      <c r="E43" s="168"/>
      <c r="F43" s="168"/>
      <c r="H43" s="171"/>
      <c r="I43" s="171"/>
      <c r="J43" s="171"/>
      <c r="K43" s="171"/>
      <c r="L43" s="171"/>
      <c r="M43" s="171"/>
      <c r="N43" s="171"/>
      <c r="O43" s="171"/>
      <c r="P43" s="171"/>
    </row>
    <row r="44" spans="1:16" x14ac:dyDescent="0.25">
      <c r="A44" s="168"/>
      <c r="B44" s="168"/>
      <c r="C44" s="168"/>
      <c r="D44" s="168"/>
      <c r="E44" s="168"/>
      <c r="F44" s="168"/>
      <c r="H44" s="171"/>
      <c r="I44" s="171"/>
      <c r="J44" s="171"/>
      <c r="K44" s="171"/>
      <c r="L44" s="171"/>
      <c r="M44" s="171"/>
      <c r="N44" s="171"/>
      <c r="O44" s="171"/>
      <c r="P44" s="171"/>
    </row>
    <row r="45" spans="1:16" x14ac:dyDescent="0.25">
      <c r="A45" s="168"/>
      <c r="B45" s="168"/>
      <c r="C45" s="168"/>
      <c r="D45" s="168"/>
      <c r="E45" s="168"/>
      <c r="F45" s="168"/>
      <c r="H45" s="171"/>
      <c r="I45" s="171"/>
      <c r="J45" s="171"/>
      <c r="K45" s="171"/>
      <c r="L45" s="171"/>
      <c r="M45" s="171"/>
      <c r="N45" s="171"/>
      <c r="O45" s="171"/>
      <c r="P45" s="171"/>
    </row>
    <row r="46" spans="1:16" x14ac:dyDescent="0.25">
      <c r="A46" s="168"/>
      <c r="B46" s="168"/>
      <c r="C46" s="168"/>
      <c r="D46" s="168"/>
      <c r="E46" s="168"/>
      <c r="F46" s="168"/>
      <c r="H46" s="171"/>
      <c r="I46" s="171"/>
      <c r="J46" s="171"/>
      <c r="K46" s="171"/>
      <c r="L46" s="171"/>
      <c r="M46" s="171"/>
      <c r="N46" s="171"/>
      <c r="O46" s="171"/>
      <c r="P46" s="171"/>
    </row>
    <row r="47" spans="1:16" x14ac:dyDescent="0.25">
      <c r="A47" s="168"/>
      <c r="B47" s="168"/>
      <c r="C47" s="168"/>
      <c r="D47" s="168"/>
      <c r="E47" s="168"/>
      <c r="F47" s="168"/>
      <c r="H47" s="171"/>
      <c r="I47" s="171"/>
      <c r="J47" s="171"/>
      <c r="K47" s="171"/>
      <c r="L47" s="171"/>
      <c r="M47" s="171"/>
      <c r="N47" s="171"/>
      <c r="O47" s="171"/>
      <c r="P47" s="171"/>
    </row>
    <row r="48" spans="1:16" x14ac:dyDescent="0.25">
      <c r="A48" s="168"/>
      <c r="B48" s="168"/>
      <c r="C48" s="168"/>
      <c r="D48" s="168"/>
      <c r="E48" s="168"/>
      <c r="F48" s="168"/>
      <c r="H48" s="171"/>
      <c r="I48" s="171"/>
      <c r="J48" s="171"/>
      <c r="K48" s="171"/>
      <c r="L48" s="171"/>
      <c r="M48" s="171"/>
      <c r="N48" s="171"/>
      <c r="O48" s="171"/>
      <c r="P48" s="171"/>
    </row>
    <row r="49" spans="1:16" x14ac:dyDescent="0.25">
      <c r="A49" s="168"/>
      <c r="B49" s="168"/>
      <c r="C49" s="168"/>
      <c r="D49" s="168"/>
      <c r="E49" s="168"/>
      <c r="F49" s="168"/>
      <c r="H49" s="171"/>
      <c r="I49" s="171"/>
      <c r="J49" s="171"/>
      <c r="K49" s="171"/>
      <c r="L49" s="171"/>
      <c r="M49" s="171"/>
      <c r="N49" s="171"/>
      <c r="O49" s="171"/>
      <c r="P49" s="171"/>
    </row>
    <row r="50" spans="1:16" x14ac:dyDescent="0.25">
      <c r="A50" s="168"/>
      <c r="B50" s="168"/>
      <c r="C50" s="168"/>
      <c r="D50" s="168"/>
      <c r="E50" s="168"/>
      <c r="F50" s="168"/>
      <c r="H50" s="171"/>
      <c r="I50" s="171"/>
      <c r="J50" s="171"/>
      <c r="K50" s="171"/>
      <c r="L50" s="171"/>
      <c r="M50" s="171"/>
      <c r="N50" s="171"/>
      <c r="O50" s="171"/>
      <c r="P50" s="171"/>
    </row>
    <row r="51" spans="1:16" x14ac:dyDescent="0.25">
      <c r="A51" s="168"/>
      <c r="B51" s="168"/>
      <c r="C51" s="168"/>
      <c r="D51" s="168"/>
      <c r="E51" s="168"/>
      <c r="F51" s="168"/>
      <c r="H51" s="171"/>
      <c r="I51" s="171"/>
      <c r="J51" s="171"/>
      <c r="K51" s="171"/>
      <c r="L51" s="171"/>
      <c r="M51" s="171"/>
      <c r="N51" s="171"/>
      <c r="O51" s="171"/>
      <c r="P51" s="171"/>
    </row>
    <row r="52" spans="1:16" x14ac:dyDescent="0.25">
      <c r="A52" s="168"/>
      <c r="B52" s="168"/>
      <c r="C52" s="168"/>
      <c r="D52" s="168"/>
      <c r="E52" s="168"/>
      <c r="F52" s="168"/>
      <c r="H52" s="171"/>
      <c r="I52" s="171"/>
      <c r="J52" s="171"/>
      <c r="K52" s="171"/>
      <c r="L52" s="171"/>
      <c r="M52" s="171"/>
      <c r="N52" s="171"/>
      <c r="O52" s="171"/>
      <c r="P52" s="171"/>
    </row>
    <row r="53" spans="1:16" x14ac:dyDescent="0.25">
      <c r="A53" s="168"/>
      <c r="B53" s="168"/>
      <c r="C53" s="168"/>
      <c r="D53" s="168"/>
      <c r="E53" s="168"/>
      <c r="F53" s="168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x14ac:dyDescent="0.25">
      <c r="A54" s="168"/>
      <c r="B54" s="168"/>
      <c r="C54" s="168"/>
      <c r="D54" s="168"/>
      <c r="E54" s="168"/>
      <c r="F54" s="168"/>
      <c r="H54" s="171"/>
      <c r="I54" s="171"/>
      <c r="J54" s="171"/>
      <c r="K54" s="171"/>
      <c r="L54" s="171"/>
      <c r="M54" s="171"/>
      <c r="N54" s="171"/>
      <c r="O54" s="171"/>
      <c r="P54" s="171"/>
    </row>
    <row r="55" spans="1:16" x14ac:dyDescent="0.25">
      <c r="A55" s="168"/>
      <c r="B55" s="168"/>
      <c r="C55" s="168"/>
      <c r="D55" s="168"/>
      <c r="E55" s="168"/>
      <c r="F55" s="168"/>
      <c r="H55" s="171"/>
      <c r="I55" s="171"/>
      <c r="J55" s="171"/>
      <c r="K55" s="171"/>
      <c r="L55" s="171"/>
      <c r="M55" s="171"/>
      <c r="N55" s="171"/>
      <c r="O55" s="171"/>
      <c r="P55" s="171"/>
    </row>
    <row r="56" spans="1:16" x14ac:dyDescent="0.25">
      <c r="A56" s="168"/>
      <c r="B56" s="168"/>
      <c r="C56" s="168"/>
      <c r="D56" s="168"/>
      <c r="E56" s="168"/>
      <c r="F56" s="168"/>
      <c r="H56" s="171"/>
      <c r="I56" s="171"/>
      <c r="J56" s="171"/>
      <c r="K56" s="171"/>
      <c r="L56" s="171"/>
      <c r="M56" s="171"/>
      <c r="N56" s="171"/>
      <c r="O56" s="171"/>
      <c r="P56" s="171"/>
    </row>
    <row r="57" spans="1:16" x14ac:dyDescent="0.25">
      <c r="A57" s="168"/>
      <c r="B57" s="168"/>
      <c r="C57" s="168"/>
      <c r="D57" s="168"/>
      <c r="E57" s="168"/>
      <c r="F57" s="168"/>
      <c r="H57" s="171"/>
      <c r="I57" s="171"/>
      <c r="J57" s="171"/>
      <c r="K57" s="171"/>
      <c r="L57" s="171"/>
      <c r="M57" s="171"/>
      <c r="N57" s="171"/>
      <c r="O57" s="171"/>
      <c r="P57" s="171"/>
    </row>
    <row r="58" spans="1:16" x14ac:dyDescent="0.25">
      <c r="A58" s="168"/>
      <c r="B58" s="168"/>
      <c r="C58" s="168"/>
      <c r="D58" s="168"/>
      <c r="E58" s="168"/>
      <c r="F58" s="168"/>
      <c r="H58" s="171"/>
      <c r="I58" s="171"/>
      <c r="J58" s="171"/>
      <c r="K58" s="171"/>
      <c r="L58" s="171"/>
      <c r="M58" s="171"/>
      <c r="N58" s="171"/>
      <c r="O58" s="171"/>
      <c r="P58" s="171"/>
    </row>
    <row r="59" spans="1:16" x14ac:dyDescent="0.25">
      <c r="A59" s="168"/>
      <c r="B59" s="168"/>
      <c r="C59" s="168"/>
      <c r="D59" s="168"/>
      <c r="E59" s="168"/>
      <c r="F59" s="168"/>
      <c r="H59" s="171"/>
      <c r="I59" s="171"/>
      <c r="J59" s="171"/>
      <c r="K59" s="171"/>
      <c r="L59" s="171"/>
      <c r="M59" s="171"/>
      <c r="N59" s="171"/>
      <c r="O59" s="171"/>
      <c r="P59" s="171"/>
    </row>
    <row r="60" spans="1:16" x14ac:dyDescent="0.25">
      <c r="A60" s="168"/>
      <c r="B60" s="168"/>
      <c r="C60" s="168"/>
      <c r="D60" s="168"/>
      <c r="E60" s="168"/>
      <c r="F60" s="168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x14ac:dyDescent="0.25">
      <c r="A61" s="168"/>
      <c r="B61" s="168"/>
      <c r="C61" s="168"/>
      <c r="D61" s="168"/>
      <c r="E61" s="168"/>
      <c r="F61" s="168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x14ac:dyDescent="0.25">
      <c r="A62" s="168"/>
      <c r="B62" s="168"/>
      <c r="C62" s="168"/>
      <c r="D62" s="168"/>
      <c r="E62" s="168"/>
      <c r="F62" s="168"/>
      <c r="H62" s="171"/>
      <c r="I62" s="171"/>
      <c r="J62" s="171"/>
      <c r="K62" s="171"/>
      <c r="L62" s="171"/>
      <c r="M62" s="171"/>
      <c r="N62" s="171"/>
      <c r="O62" s="171"/>
      <c r="P62" s="171"/>
    </row>
    <row r="63" spans="1:16" x14ac:dyDescent="0.25">
      <c r="A63" s="168"/>
      <c r="B63" s="168"/>
      <c r="C63" s="168"/>
      <c r="D63" s="168"/>
      <c r="E63" s="168"/>
      <c r="F63" s="168"/>
      <c r="H63" s="171"/>
      <c r="I63" s="171"/>
      <c r="J63" s="171"/>
      <c r="K63" s="171"/>
      <c r="L63" s="171"/>
      <c r="M63" s="171"/>
      <c r="N63" s="171"/>
      <c r="O63" s="171"/>
      <c r="P63" s="171"/>
    </row>
    <row r="64" spans="1:16" x14ac:dyDescent="0.25">
      <c r="A64" s="168"/>
      <c r="B64" s="168"/>
      <c r="C64" s="168"/>
      <c r="D64" s="168"/>
      <c r="E64" s="168"/>
      <c r="F64" s="168"/>
      <c r="H64" s="171"/>
      <c r="I64" s="171"/>
      <c r="J64" s="171"/>
      <c r="K64" s="171"/>
      <c r="L64" s="171"/>
      <c r="M64" s="171"/>
      <c r="N64" s="171"/>
      <c r="O64" s="171"/>
      <c r="P64" s="171"/>
    </row>
    <row r="65" spans="1:16" x14ac:dyDescent="0.25">
      <c r="A65" s="168"/>
      <c r="B65" s="168"/>
      <c r="C65" s="168"/>
      <c r="D65" s="168"/>
      <c r="E65" s="168"/>
      <c r="F65" s="168"/>
      <c r="H65" s="171"/>
      <c r="I65" s="171"/>
      <c r="J65" s="171"/>
      <c r="K65" s="171"/>
      <c r="L65" s="171"/>
      <c r="M65" s="171"/>
      <c r="N65" s="171"/>
      <c r="O65" s="171"/>
      <c r="P65" s="171"/>
    </row>
    <row r="66" spans="1:16" x14ac:dyDescent="0.25">
      <c r="A66" s="168"/>
      <c r="B66" s="168"/>
      <c r="C66" s="168"/>
      <c r="D66" s="168"/>
      <c r="E66" s="168"/>
      <c r="F66" s="168"/>
      <c r="H66" s="171"/>
      <c r="I66" s="171"/>
      <c r="J66" s="171"/>
      <c r="K66" s="171"/>
      <c r="L66" s="171"/>
      <c r="M66" s="171"/>
      <c r="N66" s="171"/>
      <c r="O66" s="171"/>
      <c r="P66" s="171"/>
    </row>
    <row r="67" spans="1:16" x14ac:dyDescent="0.25">
      <c r="A67" s="168"/>
      <c r="B67" s="168"/>
      <c r="C67" s="168"/>
      <c r="D67" s="168"/>
      <c r="E67" s="168"/>
      <c r="F67" s="168"/>
      <c r="H67" s="171"/>
      <c r="I67" s="171"/>
      <c r="J67" s="171"/>
      <c r="K67" s="171"/>
      <c r="L67" s="171"/>
      <c r="M67" s="171"/>
      <c r="N67" s="171"/>
      <c r="O67" s="171"/>
      <c r="P67" s="171"/>
    </row>
    <row r="68" spans="1:16" x14ac:dyDescent="0.25">
      <c r="A68" s="168"/>
      <c r="B68" s="168"/>
      <c r="C68" s="168"/>
      <c r="D68" s="168"/>
      <c r="E68" s="168"/>
      <c r="F68" s="168"/>
      <c r="H68" s="171"/>
      <c r="I68" s="171"/>
      <c r="J68" s="171"/>
      <c r="K68" s="171"/>
      <c r="L68" s="171"/>
      <c r="M68" s="171"/>
      <c r="N68" s="171"/>
      <c r="O68" s="171"/>
      <c r="P68" s="171"/>
    </row>
    <row r="69" spans="1:16" x14ac:dyDescent="0.25">
      <c r="A69" s="168"/>
      <c r="B69" s="168"/>
      <c r="C69" s="168"/>
      <c r="D69" s="168"/>
      <c r="E69" s="168"/>
      <c r="F69" s="168"/>
      <c r="H69" s="171"/>
      <c r="I69" s="171"/>
      <c r="J69" s="171"/>
      <c r="K69" s="171"/>
      <c r="L69" s="171"/>
      <c r="M69" s="171"/>
      <c r="N69" s="171"/>
      <c r="O69" s="171"/>
      <c r="P69" s="171"/>
    </row>
    <row r="70" spans="1:16" x14ac:dyDescent="0.25">
      <c r="A70" s="168"/>
      <c r="B70" s="168"/>
      <c r="C70" s="168"/>
      <c r="D70" s="168"/>
      <c r="E70" s="168"/>
      <c r="F70" s="168"/>
      <c r="H70" s="171"/>
      <c r="I70" s="171"/>
      <c r="J70" s="171"/>
      <c r="K70" s="171"/>
      <c r="L70" s="171"/>
      <c r="M70" s="171"/>
      <c r="N70" s="171"/>
      <c r="O70" s="171"/>
      <c r="P70" s="171"/>
    </row>
    <row r="71" spans="1:16" ht="15.6" customHeight="1" x14ac:dyDescent="0.25">
      <c r="A71" s="168" t="s">
        <v>264</v>
      </c>
      <c r="B71" s="168"/>
      <c r="C71" s="168"/>
      <c r="D71" s="168"/>
      <c r="E71" s="168"/>
      <c r="F71" s="168"/>
      <c r="H71" s="171"/>
      <c r="I71" s="171"/>
      <c r="J71" s="171"/>
      <c r="K71" s="171"/>
      <c r="L71" s="171"/>
      <c r="M71" s="171"/>
      <c r="N71" s="171"/>
      <c r="O71" s="171"/>
      <c r="P71" s="171"/>
    </row>
  </sheetData>
  <sheetProtection algorithmName="SHA-512" hashValue="e9Y3uEC7HwotnumIKIc8R7pokS+X/WqZcpYaczBYzIrFzLQ3M2h+5VCpbTwMLrSsvEo5dA5hfqPyVIlCPAoOBA==" saltValue="J4Sqa1NQ3pOUbV+eIWyi7Q==" spinCount="100000" sheet="1" objects="1" scenarios="1"/>
  <mergeCells count="21">
    <mergeCell ref="A25:C25"/>
    <mergeCell ref="A2:B2"/>
    <mergeCell ref="A4:E4"/>
    <mergeCell ref="A24:C24"/>
    <mergeCell ref="H4:L4"/>
    <mergeCell ref="H5:I5"/>
    <mergeCell ref="H6:H8"/>
    <mergeCell ref="H9:H13"/>
    <mergeCell ref="A19:A21"/>
    <mergeCell ref="H15:H17"/>
    <mergeCell ref="H20:J20"/>
    <mergeCell ref="H21:J21"/>
    <mergeCell ref="H3:L3"/>
    <mergeCell ref="H1:L1"/>
    <mergeCell ref="H2:L2"/>
    <mergeCell ref="A18:B18"/>
    <mergeCell ref="A5:B5"/>
    <mergeCell ref="A6:A8"/>
    <mergeCell ref="A9:A11"/>
    <mergeCell ref="A12:A16"/>
    <mergeCell ref="A3:E3"/>
  </mergeCells>
  <conditionalFormatting sqref="E6:E11 L12:L13">
    <cfRule type="cellIs" dxfId="55" priority="26" operator="lessThan">
      <formula>3</formula>
    </cfRule>
  </conditionalFormatting>
  <conditionalFormatting sqref="E6:E11 L12:L13">
    <cfRule type="cellIs" dxfId="54" priority="25" operator="greaterThan">
      <formula>6</formula>
    </cfRule>
  </conditionalFormatting>
  <conditionalFormatting sqref="E15:E18">
    <cfRule type="cellIs" dxfId="53" priority="22" operator="lessThan">
      <formula>3</formula>
    </cfRule>
  </conditionalFormatting>
  <conditionalFormatting sqref="E15:E18">
    <cfRule type="cellIs" dxfId="52" priority="21" operator="greaterThan">
      <formula>6</formula>
    </cfRule>
  </conditionalFormatting>
  <conditionalFormatting sqref="L6:L8">
    <cfRule type="cellIs" dxfId="51" priority="20" operator="lessThan">
      <formula>3</formula>
    </cfRule>
  </conditionalFormatting>
  <conditionalFormatting sqref="L6:L8">
    <cfRule type="cellIs" dxfId="50" priority="19" operator="greaterThan">
      <formula>6</formula>
    </cfRule>
  </conditionalFormatting>
  <conditionalFormatting sqref="E19">
    <cfRule type="cellIs" dxfId="49" priority="14" operator="lessThan">
      <formula>3</formula>
    </cfRule>
  </conditionalFormatting>
  <conditionalFormatting sqref="E19">
    <cfRule type="cellIs" dxfId="48" priority="13" operator="greaterThan">
      <formula>6</formula>
    </cfRule>
  </conditionalFormatting>
  <conditionalFormatting sqref="E20">
    <cfRule type="cellIs" dxfId="47" priority="12" operator="lessThan">
      <formula>3</formula>
    </cfRule>
  </conditionalFormatting>
  <conditionalFormatting sqref="E20">
    <cfRule type="cellIs" dxfId="46" priority="11" operator="greaterThan">
      <formula>6</formula>
    </cfRule>
  </conditionalFormatting>
  <conditionalFormatting sqref="E21">
    <cfRule type="cellIs" dxfId="45" priority="10" operator="lessThan">
      <formula>3</formula>
    </cfRule>
  </conditionalFormatting>
  <conditionalFormatting sqref="E21">
    <cfRule type="cellIs" dxfId="44" priority="9" operator="greaterThan">
      <formula>6</formula>
    </cfRule>
  </conditionalFormatting>
  <conditionalFormatting sqref="L14">
    <cfRule type="cellIs" dxfId="43" priority="8" operator="lessThan">
      <formula>3</formula>
    </cfRule>
  </conditionalFormatting>
  <conditionalFormatting sqref="L14">
    <cfRule type="cellIs" dxfId="42" priority="7" operator="greaterThan">
      <formula>6</formula>
    </cfRule>
  </conditionalFormatting>
  <conditionalFormatting sqref="L15">
    <cfRule type="cellIs" dxfId="41" priority="6" operator="lessThan">
      <formula>3</formula>
    </cfRule>
  </conditionalFormatting>
  <conditionalFormatting sqref="L15">
    <cfRule type="cellIs" dxfId="40" priority="5" operator="greaterThan">
      <formula>6</formula>
    </cfRule>
  </conditionalFormatting>
  <conditionalFormatting sqref="L16">
    <cfRule type="cellIs" dxfId="39" priority="4" operator="lessThan">
      <formula>3</formula>
    </cfRule>
  </conditionalFormatting>
  <conditionalFormatting sqref="L16">
    <cfRule type="cellIs" dxfId="38" priority="3" operator="greaterThan">
      <formula>6</formula>
    </cfRule>
  </conditionalFormatting>
  <conditionalFormatting sqref="L17">
    <cfRule type="cellIs" dxfId="37" priority="2" operator="lessThan">
      <formula>3</formula>
    </cfRule>
  </conditionalFormatting>
  <conditionalFormatting sqref="L17">
    <cfRule type="cellIs" dxfId="36" priority="1" operator="greaterThan">
      <formula>6</formula>
    </cfRule>
  </conditionalFormatting>
  <pageMargins left="0.7" right="0.7" top="0.78740157499999996" bottom="0.78740157499999996" header="0.3" footer="0.3"/>
  <pageSetup paperSize="8"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soud" prompt="Zde je třeba vybrat soud. Ostatní údaje a grafy se automaticky přepočtou. S výjimkou tohoto pole tedy není doporučeno jakkoliv do souboru zasahovat, protože by mohlo dojít k porušení vzorců.">
          <x14:formula1>
            <xm:f>Pom_tabulky_grafy_KS!$A$5:$A$12</xm:f>
          </x14:formula1>
          <xm:sqref>C2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7" tint="-0.249977111117893"/>
    <pageSetUpPr fitToPage="1"/>
  </sheetPr>
  <dimension ref="A1:X44"/>
  <sheetViews>
    <sheetView zoomScale="80" zoomScaleNormal="80" workbookViewId="0">
      <pane ySplit="3" topLeftCell="A4" activePane="bottomLeft" state="frozen"/>
      <selection pane="bottomLeft" activeCell="A4" sqref="A4:X4"/>
    </sheetView>
  </sheetViews>
  <sheetFormatPr defaultRowHeight="15.75" x14ac:dyDescent="0.25"/>
  <cols>
    <col min="1" max="1" width="3.5" style="139" customWidth="1"/>
    <col min="2" max="2" width="10.375" style="139" customWidth="1"/>
    <col min="3" max="3" width="16.25" style="139" customWidth="1"/>
    <col min="4" max="16384" width="9" style="139"/>
  </cols>
  <sheetData>
    <row r="1" spans="1:24" x14ac:dyDescent="0.25">
      <c r="A1" s="315" t="s">
        <v>263</v>
      </c>
    </row>
    <row r="2" spans="1:24" x14ac:dyDescent="0.25">
      <c r="A2" s="679" t="s">
        <v>192</v>
      </c>
      <c r="B2" s="680"/>
      <c r="C2" s="138" t="str">
        <f>'Výsl. KS trest - 2019'!C2</f>
        <v>MS Praha</v>
      </c>
    </row>
    <row r="4" spans="1:24" x14ac:dyDescent="0.25">
      <c r="A4" s="651" t="s">
        <v>196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</row>
    <row r="24" spans="1:24" x14ac:dyDescent="0.25">
      <c r="A24" s="651" t="s">
        <v>200</v>
      </c>
      <c r="B24" s="651"/>
      <c r="C24" s="651"/>
      <c r="D24" s="651"/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</row>
    <row r="44" spans="1:1" x14ac:dyDescent="0.25">
      <c r="A44" s="316" t="s">
        <v>294</v>
      </c>
    </row>
  </sheetData>
  <sheetProtection algorithmName="SHA-512" hashValue="EZytFtHLjPbOuFtZBoWOgTVwwmIYqP9JfkGv3Zxu9Qo1TjEflLsNdnTp2rASVm+evvYz7xMpxOo9Bo7VvJMgaQ==" saltValue="0qQvGGnEvBLh+ubBUQmRrg==" spinCount="100000" sheet="1" objects="1" scenarios="1"/>
  <mergeCells count="3">
    <mergeCell ref="A2:B2"/>
    <mergeCell ref="A4:X4"/>
    <mergeCell ref="A24:X24"/>
  </mergeCells>
  <pageMargins left="0.7" right="0.7" top="0.78740157499999996" bottom="0.78740157499999996" header="0.3" footer="0.3"/>
  <pageSetup paperSize="8" scale="8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7" tint="0.59999389629810485"/>
  </sheetPr>
  <dimension ref="A1:S18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8" width="12.625" style="405" customWidth="1"/>
    <col min="9" max="9" width="14.625" customWidth="1"/>
    <col min="10" max="14" width="12.625" customWidth="1"/>
    <col min="15" max="15" width="13.375" style="405" customWidth="1"/>
    <col min="16" max="16" width="12.625" hidden="1" customWidth="1"/>
    <col min="17" max="17" width="14.625" customWidth="1"/>
    <col min="18" max="19" width="12.625" customWidth="1"/>
  </cols>
  <sheetData>
    <row r="1" spans="1:19" x14ac:dyDescent="0.25">
      <c r="A1" s="3" t="s">
        <v>267</v>
      </c>
    </row>
    <row r="2" spans="1:19" ht="16.5" thickBot="1" x14ac:dyDescent="0.3">
      <c r="A2" s="3" t="s">
        <v>198</v>
      </c>
    </row>
    <row r="3" spans="1:19" ht="16.5" customHeight="1" thickTop="1" x14ac:dyDescent="0.25">
      <c r="A3" s="93"/>
      <c r="B3" s="94"/>
      <c r="C3" s="654" t="s">
        <v>1</v>
      </c>
      <c r="D3" s="655"/>
      <c r="E3" s="656"/>
      <c r="F3" s="658" t="s">
        <v>108</v>
      </c>
      <c r="G3" s="657"/>
      <c r="H3" s="659"/>
      <c r="I3" s="665" t="s">
        <v>109</v>
      </c>
      <c r="J3" s="664"/>
      <c r="K3" s="664"/>
      <c r="L3" s="664"/>
      <c r="M3" s="666"/>
      <c r="N3" s="113"/>
      <c r="O3" s="456"/>
      <c r="P3" s="113"/>
      <c r="Q3" s="665" t="s">
        <v>110</v>
      </c>
      <c r="R3" s="664"/>
      <c r="S3" s="664"/>
    </row>
    <row r="4" spans="1:19" ht="48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10" t="s">
        <v>99</v>
      </c>
      <c r="G4" s="69" t="s">
        <v>100</v>
      </c>
      <c r="H4" s="401" t="s">
        <v>164</v>
      </c>
      <c r="I4" s="47" t="s">
        <v>182</v>
      </c>
      <c r="J4" s="6" t="s">
        <v>183</v>
      </c>
      <c r="K4" s="6" t="s">
        <v>184</v>
      </c>
      <c r="L4" s="6" t="s">
        <v>112</v>
      </c>
      <c r="M4" s="41" t="s">
        <v>177</v>
      </c>
      <c r="N4" s="114" t="s">
        <v>275</v>
      </c>
      <c r="O4" s="445" t="s">
        <v>114</v>
      </c>
      <c r="P4" s="114" t="s">
        <v>175</v>
      </c>
      <c r="Q4" s="47" t="s">
        <v>101</v>
      </c>
      <c r="R4" s="6" t="s">
        <v>102</v>
      </c>
      <c r="S4" s="6" t="s">
        <v>103</v>
      </c>
    </row>
    <row r="5" spans="1:19" ht="16.5" thickTop="1" x14ac:dyDescent="0.25">
      <c r="A5" s="100">
        <v>101</v>
      </c>
      <c r="B5" s="104" t="s">
        <v>3</v>
      </c>
      <c r="C5" s="500">
        <v>1832</v>
      </c>
      <c r="D5" s="397">
        <v>1881</v>
      </c>
      <c r="E5" s="501">
        <v>2413</v>
      </c>
      <c r="F5" s="500">
        <v>91.089110000000005</v>
      </c>
      <c r="G5" s="397">
        <v>50</v>
      </c>
      <c r="H5" s="502">
        <f>F5*G5/100</f>
        <v>45.544555000000003</v>
      </c>
      <c r="I5" s="103">
        <v>260</v>
      </c>
      <c r="J5" s="100">
        <v>244</v>
      </c>
      <c r="K5" s="100">
        <v>176</v>
      </c>
      <c r="L5" s="105">
        <f>J5/I5*100</f>
        <v>93.84615384615384</v>
      </c>
      <c r="M5" s="108">
        <f>K5/J5*365</f>
        <v>263.27868852459017</v>
      </c>
      <c r="N5" s="546">
        <v>17</v>
      </c>
      <c r="O5" s="397">
        <v>79.156329999999997</v>
      </c>
      <c r="P5" s="116">
        <v>41</v>
      </c>
      <c r="Q5" s="124">
        <f>I5/$N5</f>
        <v>15.294117647058824</v>
      </c>
      <c r="R5" s="105">
        <f t="shared" ref="R5:S5" si="0">J5/$N5</f>
        <v>14.352941176470589</v>
      </c>
      <c r="S5" s="105">
        <f t="shared" si="0"/>
        <v>10.352941176470589</v>
      </c>
    </row>
    <row r="6" spans="1:19" x14ac:dyDescent="0.25">
      <c r="A6" s="13">
        <v>102</v>
      </c>
      <c r="B6" s="75" t="s">
        <v>14</v>
      </c>
      <c r="C6" s="457">
        <v>455</v>
      </c>
      <c r="D6" s="398">
        <v>138</v>
      </c>
      <c r="E6" s="458">
        <v>1616</v>
      </c>
      <c r="F6" s="457">
        <v>90.4</v>
      </c>
      <c r="G6" s="398">
        <v>49.056609999999999</v>
      </c>
      <c r="H6" s="502">
        <f t="shared" ref="H6:H13" si="1">F6*G6/100</f>
        <v>44.347175440000001</v>
      </c>
      <c r="I6" s="74">
        <v>88</v>
      </c>
      <c r="J6" s="13">
        <v>88</v>
      </c>
      <c r="K6" s="13">
        <v>30</v>
      </c>
      <c r="L6" s="16">
        <f t="shared" ref="L6:L13" si="2">J6/I6*100</f>
        <v>100</v>
      </c>
      <c r="M6" s="29">
        <f t="shared" ref="M6:M12" si="3">K6/J6*365</f>
        <v>124.43181818181817</v>
      </c>
      <c r="N6" s="547">
        <v>6</v>
      </c>
      <c r="O6" s="398">
        <v>92.8</v>
      </c>
      <c r="P6" s="117">
        <v>25</v>
      </c>
      <c r="Q6" s="32">
        <f t="shared" ref="Q6:Q12" si="4">I6/$N6</f>
        <v>14.666666666666666</v>
      </c>
      <c r="R6" s="16">
        <f t="shared" ref="R6:R12" si="5">J6/$N6</f>
        <v>14.666666666666666</v>
      </c>
      <c r="S6" s="16">
        <f t="shared" ref="S6:S12" si="6">K6/$N6</f>
        <v>5</v>
      </c>
    </row>
    <row r="7" spans="1:19" x14ac:dyDescent="0.25">
      <c r="A7" s="13">
        <v>103</v>
      </c>
      <c r="B7" s="75" t="s">
        <v>25</v>
      </c>
      <c r="C7" s="457">
        <v>908</v>
      </c>
      <c r="D7" s="398">
        <v>344</v>
      </c>
      <c r="E7" s="458">
        <v>3409</v>
      </c>
      <c r="F7" s="457">
        <v>82.539680000000004</v>
      </c>
      <c r="G7" s="398">
        <v>75</v>
      </c>
      <c r="H7" s="502">
        <f t="shared" si="1"/>
        <v>61.904760000000003</v>
      </c>
      <c r="I7" s="74">
        <v>58</v>
      </c>
      <c r="J7" s="13">
        <v>50</v>
      </c>
      <c r="K7" s="13">
        <v>49</v>
      </c>
      <c r="L7" s="16">
        <f t="shared" si="2"/>
        <v>86.206896551724128</v>
      </c>
      <c r="M7" s="29">
        <f t="shared" si="3"/>
        <v>357.7</v>
      </c>
      <c r="N7" s="547">
        <v>6</v>
      </c>
      <c r="O7" s="398">
        <v>86.885249999999999</v>
      </c>
      <c r="P7" s="117">
        <v>14</v>
      </c>
      <c r="Q7" s="32">
        <f t="shared" si="4"/>
        <v>9.6666666666666661</v>
      </c>
      <c r="R7" s="16">
        <f t="shared" si="5"/>
        <v>8.3333333333333339</v>
      </c>
      <c r="S7" s="16">
        <f t="shared" si="6"/>
        <v>8.1666666666666661</v>
      </c>
    </row>
    <row r="8" spans="1:19" x14ac:dyDescent="0.25">
      <c r="A8" s="13">
        <v>104</v>
      </c>
      <c r="B8" s="75" t="s">
        <v>34</v>
      </c>
      <c r="C8" s="457">
        <v>613</v>
      </c>
      <c r="D8" s="398">
        <v>387</v>
      </c>
      <c r="E8" s="458">
        <v>2393</v>
      </c>
      <c r="F8" s="457">
        <v>72.043009999999995</v>
      </c>
      <c r="G8" s="398">
        <v>45.454549999999998</v>
      </c>
      <c r="H8" s="502">
        <f t="shared" si="1"/>
        <v>32.746826001954993</v>
      </c>
      <c r="I8" s="74">
        <v>113</v>
      </c>
      <c r="J8" s="13">
        <v>110</v>
      </c>
      <c r="K8" s="13">
        <v>57</v>
      </c>
      <c r="L8" s="16">
        <f t="shared" si="2"/>
        <v>97.345132743362825</v>
      </c>
      <c r="M8" s="29">
        <f t="shared" si="3"/>
        <v>189.13636363636363</v>
      </c>
      <c r="N8" s="547">
        <v>6</v>
      </c>
      <c r="O8" s="398">
        <v>92.473119999999994</v>
      </c>
      <c r="P8" s="117">
        <v>21</v>
      </c>
      <c r="Q8" s="32">
        <f t="shared" si="4"/>
        <v>18.833333333333332</v>
      </c>
      <c r="R8" s="16">
        <f t="shared" si="5"/>
        <v>18.333333333333332</v>
      </c>
      <c r="S8" s="16">
        <f t="shared" si="6"/>
        <v>9.5</v>
      </c>
    </row>
    <row r="9" spans="1:19" x14ac:dyDescent="0.25">
      <c r="A9" s="13">
        <v>105</v>
      </c>
      <c r="B9" s="75" t="s">
        <v>44</v>
      </c>
      <c r="C9" s="457">
        <v>631</v>
      </c>
      <c r="D9" s="398">
        <v>332</v>
      </c>
      <c r="E9" s="458">
        <v>1302</v>
      </c>
      <c r="F9" s="457">
        <v>81.875</v>
      </c>
      <c r="G9" s="398">
        <v>56.190480000000001</v>
      </c>
      <c r="H9" s="502">
        <f t="shared" si="1"/>
        <v>46.005955499999999</v>
      </c>
      <c r="I9" s="74">
        <v>147</v>
      </c>
      <c r="J9" s="13">
        <v>158</v>
      </c>
      <c r="K9" s="13">
        <v>124</v>
      </c>
      <c r="L9" s="16">
        <f t="shared" si="2"/>
        <v>107.48299319727892</v>
      </c>
      <c r="M9" s="29">
        <f t="shared" si="3"/>
        <v>286.45569620253161</v>
      </c>
      <c r="N9" s="547">
        <v>6</v>
      </c>
      <c r="O9" s="398">
        <v>91.875</v>
      </c>
      <c r="P9" s="117">
        <v>27</v>
      </c>
      <c r="Q9" s="32">
        <f t="shared" si="4"/>
        <v>24.5</v>
      </c>
      <c r="R9" s="16">
        <f t="shared" si="5"/>
        <v>26.333333333333332</v>
      </c>
      <c r="S9" s="16">
        <f t="shared" si="6"/>
        <v>20.666666666666668</v>
      </c>
    </row>
    <row r="10" spans="1:19" x14ac:dyDescent="0.25">
      <c r="A10" s="13">
        <v>106</v>
      </c>
      <c r="B10" s="75" t="s">
        <v>55</v>
      </c>
      <c r="C10" s="457">
        <v>489</v>
      </c>
      <c r="D10" s="398">
        <v>91</v>
      </c>
      <c r="E10" s="458">
        <v>2150</v>
      </c>
      <c r="F10" s="457">
        <v>62.280700000000003</v>
      </c>
      <c r="G10" s="398">
        <v>57.627119999999998</v>
      </c>
      <c r="H10" s="502">
        <f t="shared" si="1"/>
        <v>35.890573725839999</v>
      </c>
      <c r="I10" s="74">
        <v>95</v>
      </c>
      <c r="J10" s="13">
        <v>103</v>
      </c>
      <c r="K10" s="13">
        <v>27</v>
      </c>
      <c r="L10" s="16">
        <f t="shared" si="2"/>
        <v>108.42105263157895</v>
      </c>
      <c r="M10" s="29">
        <f t="shared" si="3"/>
        <v>95.679611650485441</v>
      </c>
      <c r="N10" s="547">
        <v>7.5</v>
      </c>
      <c r="O10" s="398">
        <v>90.26549</v>
      </c>
      <c r="P10" s="117">
        <v>19</v>
      </c>
      <c r="Q10" s="32">
        <f t="shared" si="4"/>
        <v>12.666666666666666</v>
      </c>
      <c r="R10" s="16">
        <f t="shared" si="5"/>
        <v>13.733333333333333</v>
      </c>
      <c r="S10" s="16">
        <f t="shared" si="6"/>
        <v>3.6</v>
      </c>
    </row>
    <row r="11" spans="1:19" x14ac:dyDescent="0.25">
      <c r="A11" s="13">
        <v>107</v>
      </c>
      <c r="B11" s="75" t="s">
        <v>67</v>
      </c>
      <c r="C11" s="457">
        <v>455</v>
      </c>
      <c r="D11" s="398">
        <v>259</v>
      </c>
      <c r="E11" s="458">
        <v>1056</v>
      </c>
      <c r="F11" s="457">
        <v>78.222219999999993</v>
      </c>
      <c r="G11" s="398">
        <v>50.931669999999997</v>
      </c>
      <c r="H11" s="502">
        <f t="shared" si="1"/>
        <v>39.839882957073989</v>
      </c>
      <c r="I11" s="74">
        <v>246</v>
      </c>
      <c r="J11" s="13">
        <v>242</v>
      </c>
      <c r="K11" s="13">
        <v>167</v>
      </c>
      <c r="L11" s="16">
        <f t="shared" si="2"/>
        <v>98.373983739837399</v>
      </c>
      <c r="M11" s="29">
        <f t="shared" si="3"/>
        <v>251.88016528925621</v>
      </c>
      <c r="N11" s="547">
        <v>12</v>
      </c>
      <c r="O11" s="398">
        <v>89.0411</v>
      </c>
      <c r="P11" s="117">
        <v>34</v>
      </c>
      <c r="Q11" s="32">
        <f t="shared" si="4"/>
        <v>20.5</v>
      </c>
      <c r="R11" s="16">
        <f t="shared" si="5"/>
        <v>20.166666666666668</v>
      </c>
      <c r="S11" s="16">
        <f t="shared" si="6"/>
        <v>13.916666666666666</v>
      </c>
    </row>
    <row r="12" spans="1:19" ht="16.5" thickBot="1" x14ac:dyDescent="0.3">
      <c r="A12" s="18">
        <v>108</v>
      </c>
      <c r="B12" s="77" t="s">
        <v>82</v>
      </c>
      <c r="C12" s="459">
        <v>576</v>
      </c>
      <c r="D12" s="399">
        <v>290</v>
      </c>
      <c r="E12" s="460">
        <v>1623</v>
      </c>
      <c r="F12" s="459">
        <v>65.625</v>
      </c>
      <c r="G12" s="399">
        <v>37.5</v>
      </c>
      <c r="H12" s="485">
        <f t="shared" si="1"/>
        <v>24.609375</v>
      </c>
      <c r="I12" s="76">
        <v>164</v>
      </c>
      <c r="J12" s="18">
        <v>197</v>
      </c>
      <c r="K12" s="18">
        <v>122</v>
      </c>
      <c r="L12" s="21">
        <f t="shared" si="2"/>
        <v>120.1219512195122</v>
      </c>
      <c r="M12" s="31">
        <f t="shared" si="3"/>
        <v>226.04060913705584</v>
      </c>
      <c r="N12" s="548">
        <v>14</v>
      </c>
      <c r="O12" s="399">
        <v>91.479820000000004</v>
      </c>
      <c r="P12" s="118">
        <v>41</v>
      </c>
      <c r="Q12" s="545">
        <f t="shared" si="4"/>
        <v>11.714285714285714</v>
      </c>
      <c r="R12" s="21">
        <f t="shared" si="5"/>
        <v>14.071428571428571</v>
      </c>
      <c r="S12" s="21">
        <f t="shared" si="6"/>
        <v>8.7142857142857135</v>
      </c>
    </row>
    <row r="13" spans="1:19" ht="17.25" thickTop="1" thickBot="1" x14ac:dyDescent="0.3">
      <c r="A13" s="35"/>
      <c r="B13" s="39" t="s">
        <v>132</v>
      </c>
      <c r="C13" s="453">
        <v>626</v>
      </c>
      <c r="D13" s="454">
        <v>290</v>
      </c>
      <c r="E13" s="455">
        <v>2230</v>
      </c>
      <c r="F13" s="453">
        <v>79.900000000000006</v>
      </c>
      <c r="G13" s="454">
        <v>50.52</v>
      </c>
      <c r="H13" s="486">
        <f t="shared" si="1"/>
        <v>40.365480000000005</v>
      </c>
      <c r="I13" s="119">
        <f>AVERAGE(I5:I12)</f>
        <v>146.375</v>
      </c>
      <c r="J13" s="37">
        <f t="shared" ref="J13:K13" si="7">AVERAGE(J5:J12)</f>
        <v>149</v>
      </c>
      <c r="K13" s="37">
        <f t="shared" si="7"/>
        <v>94</v>
      </c>
      <c r="L13" s="33">
        <f t="shared" si="2"/>
        <v>101.79333902647309</v>
      </c>
      <c r="M13" s="109">
        <f t="shared" ref="M13" si="8">K13/J13*365</f>
        <v>230.26845637583892</v>
      </c>
      <c r="N13" s="549">
        <f>AVERAGE(N5:N12)</f>
        <v>9.3125</v>
      </c>
      <c r="O13" s="454">
        <v>84.36</v>
      </c>
      <c r="P13" s="115">
        <f>AVERAGE(P5:P12)</f>
        <v>27.75</v>
      </c>
      <c r="Q13" s="119">
        <f>AVERAGE(Q5:Q12)</f>
        <v>15.980217086834733</v>
      </c>
      <c r="R13" s="37">
        <f t="shared" ref="R13:S13" si="9">AVERAGE(R5:R12)</f>
        <v>16.248879551820728</v>
      </c>
      <c r="S13" s="37">
        <f t="shared" si="9"/>
        <v>9.9896533613445371</v>
      </c>
    </row>
    <row r="14" spans="1:19" ht="16.5" thickTop="1" x14ac:dyDescent="0.25"/>
    <row r="18" spans="1:1" x14ac:dyDescent="0.25">
      <c r="A18" s="3"/>
    </row>
  </sheetData>
  <sheetProtection algorithmName="SHA-512" hashValue="0FG9dOPIEwZBaW/uDhb1blR3GQoAnMMrRkv7ULkJ6sc9BkvkmX1TxmT/YSgONy7JMBw5diiByAZCytnvcVdGOg==" saltValue="2ESjlBoWiHxSPi8nex02vQ==" spinCount="100000" sheet="1" objects="1" scenarios="1"/>
  <mergeCells count="4">
    <mergeCell ref="C3:E3"/>
    <mergeCell ref="F3:H3"/>
    <mergeCell ref="I3:M3"/>
    <mergeCell ref="Q3:S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7" tint="0.59999389629810485"/>
  </sheetPr>
  <dimension ref="A1:K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style="95" customWidth="1"/>
    <col min="2" max="2" width="22.375" style="95" hidden="1" customWidth="1"/>
    <col min="3" max="3" width="13.375" style="95" customWidth="1"/>
    <col min="4" max="4" width="18.25" style="95" bestFit="1" customWidth="1"/>
    <col min="5" max="10" width="12.625" style="409" customWidth="1"/>
    <col min="11" max="11" width="12.625" style="95" customWidth="1"/>
  </cols>
  <sheetData>
    <row r="1" spans="1:11" x14ac:dyDescent="0.25">
      <c r="A1" s="3" t="s">
        <v>133</v>
      </c>
    </row>
    <row r="2" spans="1:11" x14ac:dyDescent="0.25">
      <c r="A2" s="3" t="s">
        <v>288</v>
      </c>
    </row>
    <row r="3" spans="1:11" ht="16.5" thickBot="1" x14ac:dyDescent="0.3"/>
    <row r="4" spans="1:11" ht="16.5" thickTop="1" x14ac:dyDescent="0.25">
      <c r="A4" s="93"/>
      <c r="B4" s="93"/>
      <c r="C4" s="93"/>
      <c r="D4" s="93"/>
      <c r="E4" s="654" t="s">
        <v>1</v>
      </c>
      <c r="F4" s="655"/>
      <c r="G4" s="656"/>
      <c r="H4" s="664" t="s">
        <v>109</v>
      </c>
      <c r="I4" s="664"/>
      <c r="J4" s="664"/>
      <c r="K4" s="664"/>
    </row>
    <row r="5" spans="1:11" ht="32.25" thickBot="1" x14ac:dyDescent="0.3">
      <c r="A5" s="5"/>
      <c r="B5" s="5" t="s">
        <v>138</v>
      </c>
      <c r="C5" s="5" t="s">
        <v>137</v>
      </c>
      <c r="D5" s="5" t="s">
        <v>94</v>
      </c>
      <c r="E5" s="444" t="s">
        <v>96</v>
      </c>
      <c r="F5" s="445" t="s">
        <v>97</v>
      </c>
      <c r="G5" s="446" t="s">
        <v>98</v>
      </c>
      <c r="H5" s="69" t="s">
        <v>124</v>
      </c>
      <c r="I5" s="69" t="s">
        <v>125</v>
      </c>
      <c r="J5" s="69" t="s">
        <v>126</v>
      </c>
      <c r="K5" s="6" t="s">
        <v>177</v>
      </c>
    </row>
    <row r="6" spans="1:11" ht="16.5" thickTop="1" x14ac:dyDescent="0.25">
      <c r="A6" s="100">
        <v>101</v>
      </c>
      <c r="B6" s="99" t="str">
        <f>CONCATENATE(C6,D6)</f>
        <v>2008MS Praha</v>
      </c>
      <c r="C6" s="100">
        <v>2008</v>
      </c>
      <c r="D6" s="100" t="s">
        <v>3</v>
      </c>
      <c r="E6" s="500">
        <v>323</v>
      </c>
      <c r="F6" s="397">
        <v>208</v>
      </c>
      <c r="G6" s="501">
        <v>673</v>
      </c>
      <c r="H6" s="397">
        <v>306</v>
      </c>
      <c r="I6" s="397">
        <v>293</v>
      </c>
      <c r="J6" s="397">
        <v>198</v>
      </c>
      <c r="K6" s="106">
        <f>J6/I6*365</f>
        <v>246.65529010238907</v>
      </c>
    </row>
    <row r="7" spans="1:11" x14ac:dyDescent="0.25">
      <c r="A7" s="13">
        <v>102</v>
      </c>
      <c r="B7" s="101" t="str">
        <f t="shared" ref="B7:B70" si="0">CONCATENATE(C7,D7)</f>
        <v>2008KS Praha</v>
      </c>
      <c r="C7" s="13">
        <v>2008</v>
      </c>
      <c r="D7" s="13" t="s">
        <v>14</v>
      </c>
      <c r="E7" s="457">
        <v>253</v>
      </c>
      <c r="F7" s="398">
        <v>147</v>
      </c>
      <c r="G7" s="458">
        <v>555</v>
      </c>
      <c r="H7" s="398">
        <v>99</v>
      </c>
      <c r="I7" s="398">
        <v>102</v>
      </c>
      <c r="J7" s="398">
        <v>24</v>
      </c>
      <c r="K7" s="15">
        <f t="shared" ref="K7:K70" si="1">J7/I7*365</f>
        <v>85.882352941176464</v>
      </c>
    </row>
    <row r="8" spans="1:11" x14ac:dyDescent="0.25">
      <c r="A8" s="13">
        <v>103</v>
      </c>
      <c r="B8" s="101" t="str">
        <f t="shared" si="0"/>
        <v>2008KS Č. Budějovice</v>
      </c>
      <c r="C8" s="13">
        <v>2008</v>
      </c>
      <c r="D8" s="13" t="s">
        <v>25</v>
      </c>
      <c r="E8" s="457">
        <v>299</v>
      </c>
      <c r="F8" s="398">
        <v>187</v>
      </c>
      <c r="G8" s="458">
        <v>771</v>
      </c>
      <c r="H8" s="398">
        <v>73</v>
      </c>
      <c r="I8" s="398">
        <v>60</v>
      </c>
      <c r="J8" s="398">
        <v>50</v>
      </c>
      <c r="K8" s="15">
        <f t="shared" si="1"/>
        <v>304.16666666666669</v>
      </c>
    </row>
    <row r="9" spans="1:11" x14ac:dyDescent="0.25">
      <c r="A9" s="13">
        <v>104</v>
      </c>
      <c r="B9" s="101" t="str">
        <f t="shared" si="0"/>
        <v>2008KS Plzeň</v>
      </c>
      <c r="C9" s="13">
        <v>2008</v>
      </c>
      <c r="D9" s="13" t="s">
        <v>34</v>
      </c>
      <c r="E9" s="457">
        <v>427</v>
      </c>
      <c r="F9" s="398">
        <v>229</v>
      </c>
      <c r="G9" s="458">
        <v>981</v>
      </c>
      <c r="H9" s="398">
        <v>79</v>
      </c>
      <c r="I9" s="398">
        <v>80</v>
      </c>
      <c r="J9" s="398">
        <v>39</v>
      </c>
      <c r="K9" s="15">
        <f t="shared" si="1"/>
        <v>177.9375</v>
      </c>
    </row>
    <row r="10" spans="1:11" x14ac:dyDescent="0.25">
      <c r="A10" s="13">
        <v>105</v>
      </c>
      <c r="B10" s="101" t="str">
        <f t="shared" si="0"/>
        <v>2008KS Ústí n. Labem</v>
      </c>
      <c r="C10" s="13">
        <v>2008</v>
      </c>
      <c r="D10" s="13" t="s">
        <v>44</v>
      </c>
      <c r="E10" s="457">
        <v>1020</v>
      </c>
      <c r="F10" s="398">
        <v>705</v>
      </c>
      <c r="G10" s="458">
        <v>2684</v>
      </c>
      <c r="H10" s="398">
        <v>122</v>
      </c>
      <c r="I10" s="398">
        <v>147</v>
      </c>
      <c r="J10" s="398">
        <v>111</v>
      </c>
      <c r="K10" s="15">
        <f t="shared" si="1"/>
        <v>275.61224489795916</v>
      </c>
    </row>
    <row r="11" spans="1:11" x14ac:dyDescent="0.25">
      <c r="A11" s="13">
        <v>106</v>
      </c>
      <c r="B11" s="101" t="str">
        <f t="shared" si="0"/>
        <v>2008KS Hr. Králové</v>
      </c>
      <c r="C11" s="13">
        <v>2008</v>
      </c>
      <c r="D11" s="13" t="s">
        <v>55</v>
      </c>
      <c r="E11" s="457">
        <v>200</v>
      </c>
      <c r="F11" s="398">
        <v>106</v>
      </c>
      <c r="G11" s="458">
        <v>449</v>
      </c>
      <c r="H11" s="398">
        <v>110</v>
      </c>
      <c r="I11" s="398">
        <v>118</v>
      </c>
      <c r="J11" s="398">
        <v>32</v>
      </c>
      <c r="K11" s="15">
        <f t="shared" si="1"/>
        <v>98.983050847457633</v>
      </c>
    </row>
    <row r="12" spans="1:11" x14ac:dyDescent="0.25">
      <c r="A12" s="13">
        <v>107</v>
      </c>
      <c r="B12" s="101" t="str">
        <f t="shared" si="0"/>
        <v>2008KS Brno</v>
      </c>
      <c r="C12" s="13">
        <v>2008</v>
      </c>
      <c r="D12" s="13" t="s">
        <v>67</v>
      </c>
      <c r="E12" s="457">
        <v>565</v>
      </c>
      <c r="F12" s="398">
        <v>222</v>
      </c>
      <c r="G12" s="458">
        <v>1497</v>
      </c>
      <c r="H12" s="398">
        <v>186</v>
      </c>
      <c r="I12" s="398">
        <v>217</v>
      </c>
      <c r="J12" s="398">
        <v>91</v>
      </c>
      <c r="K12" s="15">
        <f t="shared" si="1"/>
        <v>153.06451612903226</v>
      </c>
    </row>
    <row r="13" spans="1:11" x14ac:dyDescent="0.25">
      <c r="A13" s="13">
        <v>108</v>
      </c>
      <c r="B13" s="101" t="str">
        <f t="shared" si="0"/>
        <v>2008KS Ostrava</v>
      </c>
      <c r="C13" s="13">
        <v>2008</v>
      </c>
      <c r="D13" s="13" t="s">
        <v>82</v>
      </c>
      <c r="E13" s="457">
        <v>1019</v>
      </c>
      <c r="F13" s="398">
        <v>541</v>
      </c>
      <c r="G13" s="458">
        <v>2771</v>
      </c>
      <c r="H13" s="398">
        <v>160</v>
      </c>
      <c r="I13" s="398">
        <v>171</v>
      </c>
      <c r="J13" s="398">
        <v>126</v>
      </c>
      <c r="K13" s="15">
        <f t="shared" si="1"/>
        <v>268.9473684210526</v>
      </c>
    </row>
    <row r="14" spans="1:11" x14ac:dyDescent="0.25">
      <c r="A14" s="13">
        <v>101</v>
      </c>
      <c r="B14" s="101" t="str">
        <f t="shared" si="0"/>
        <v>2009MS Praha</v>
      </c>
      <c r="C14" s="13">
        <v>2009</v>
      </c>
      <c r="D14" s="13" t="s">
        <v>3</v>
      </c>
      <c r="E14" s="457">
        <v>431</v>
      </c>
      <c r="F14" s="398">
        <v>334</v>
      </c>
      <c r="G14" s="458">
        <v>857</v>
      </c>
      <c r="H14" s="398">
        <v>314</v>
      </c>
      <c r="I14" s="398">
        <v>338</v>
      </c>
      <c r="J14" s="398">
        <v>171</v>
      </c>
      <c r="K14" s="15">
        <f t="shared" si="1"/>
        <v>184.65976331360949</v>
      </c>
    </row>
    <row r="15" spans="1:11" x14ac:dyDescent="0.25">
      <c r="A15" s="13">
        <v>102</v>
      </c>
      <c r="B15" s="101" t="str">
        <f t="shared" si="0"/>
        <v>2009KS Praha</v>
      </c>
      <c r="C15" s="13">
        <v>2009</v>
      </c>
      <c r="D15" s="13" t="s">
        <v>14</v>
      </c>
      <c r="E15" s="457">
        <v>347</v>
      </c>
      <c r="F15" s="398">
        <v>127</v>
      </c>
      <c r="G15" s="458">
        <v>1129</v>
      </c>
      <c r="H15" s="398">
        <v>115</v>
      </c>
      <c r="I15" s="398">
        <v>111</v>
      </c>
      <c r="J15" s="398">
        <v>28</v>
      </c>
      <c r="K15" s="15">
        <f t="shared" si="1"/>
        <v>92.072072072072061</v>
      </c>
    </row>
    <row r="16" spans="1:11" x14ac:dyDescent="0.25">
      <c r="A16" s="13">
        <v>103</v>
      </c>
      <c r="B16" s="101" t="str">
        <f t="shared" si="0"/>
        <v>2009KS Č. Budějovice</v>
      </c>
      <c r="C16" s="13">
        <v>2009</v>
      </c>
      <c r="D16" s="13" t="s">
        <v>25</v>
      </c>
      <c r="E16" s="457">
        <v>229</v>
      </c>
      <c r="F16" s="398">
        <v>185</v>
      </c>
      <c r="G16" s="458">
        <v>400</v>
      </c>
      <c r="H16" s="398">
        <v>79</v>
      </c>
      <c r="I16" s="398">
        <v>64</v>
      </c>
      <c r="J16" s="398">
        <v>65</v>
      </c>
      <c r="K16" s="15">
        <f t="shared" si="1"/>
        <v>370.703125</v>
      </c>
    </row>
    <row r="17" spans="1:11" x14ac:dyDescent="0.25">
      <c r="A17" s="13">
        <v>104</v>
      </c>
      <c r="B17" s="101" t="str">
        <f t="shared" si="0"/>
        <v>2009KS Plzeň</v>
      </c>
      <c r="C17" s="13">
        <v>2009</v>
      </c>
      <c r="D17" s="13" t="s">
        <v>34</v>
      </c>
      <c r="E17" s="457">
        <v>375</v>
      </c>
      <c r="F17" s="398">
        <v>213</v>
      </c>
      <c r="G17" s="458">
        <v>882</v>
      </c>
      <c r="H17" s="398">
        <v>92</v>
      </c>
      <c r="I17" s="398">
        <v>86</v>
      </c>
      <c r="J17" s="398">
        <v>44</v>
      </c>
      <c r="K17" s="15">
        <f t="shared" si="1"/>
        <v>186.74418604651163</v>
      </c>
    </row>
    <row r="18" spans="1:11" x14ac:dyDescent="0.25">
      <c r="A18" s="13">
        <v>105</v>
      </c>
      <c r="B18" s="101" t="str">
        <f t="shared" si="0"/>
        <v>2009KS Ústí n. Labem</v>
      </c>
      <c r="C18" s="13">
        <v>2009</v>
      </c>
      <c r="D18" s="13" t="s">
        <v>44</v>
      </c>
      <c r="E18" s="457">
        <v>696</v>
      </c>
      <c r="F18" s="398">
        <v>408</v>
      </c>
      <c r="G18" s="458">
        <v>1699</v>
      </c>
      <c r="H18" s="398">
        <v>172</v>
      </c>
      <c r="I18" s="398">
        <v>140</v>
      </c>
      <c r="J18" s="398">
        <v>143</v>
      </c>
      <c r="K18" s="15">
        <f t="shared" si="1"/>
        <v>372.82142857142856</v>
      </c>
    </row>
    <row r="19" spans="1:11" x14ac:dyDescent="0.25">
      <c r="A19" s="13">
        <v>106</v>
      </c>
      <c r="B19" s="101" t="str">
        <f t="shared" si="0"/>
        <v>2009KS Hr. Králové</v>
      </c>
      <c r="C19" s="13">
        <v>2009</v>
      </c>
      <c r="D19" s="13" t="s">
        <v>55</v>
      </c>
      <c r="E19" s="457">
        <v>216</v>
      </c>
      <c r="F19" s="398">
        <v>83</v>
      </c>
      <c r="G19" s="458">
        <v>516</v>
      </c>
      <c r="H19" s="398">
        <v>133</v>
      </c>
      <c r="I19" s="398">
        <v>121</v>
      </c>
      <c r="J19" s="398">
        <v>42</v>
      </c>
      <c r="K19" s="15">
        <f t="shared" si="1"/>
        <v>126.69421487603306</v>
      </c>
    </row>
    <row r="20" spans="1:11" x14ac:dyDescent="0.25">
      <c r="A20" s="13">
        <v>107</v>
      </c>
      <c r="B20" s="101" t="str">
        <f t="shared" si="0"/>
        <v>2009KS Brno</v>
      </c>
      <c r="C20" s="13">
        <v>2009</v>
      </c>
      <c r="D20" s="13" t="s">
        <v>67</v>
      </c>
      <c r="E20" s="457">
        <v>533</v>
      </c>
      <c r="F20" s="398">
        <v>317</v>
      </c>
      <c r="G20" s="458">
        <v>1318</v>
      </c>
      <c r="H20" s="398">
        <v>191</v>
      </c>
      <c r="I20" s="398">
        <v>196</v>
      </c>
      <c r="J20" s="398">
        <v>89</v>
      </c>
      <c r="K20" s="15">
        <f t="shared" si="1"/>
        <v>165.73979591836735</v>
      </c>
    </row>
    <row r="21" spans="1:11" x14ac:dyDescent="0.25">
      <c r="A21" s="13">
        <v>108</v>
      </c>
      <c r="B21" s="101" t="str">
        <f t="shared" si="0"/>
        <v>2009KS Ostrava</v>
      </c>
      <c r="C21" s="13">
        <v>2009</v>
      </c>
      <c r="D21" s="13" t="s">
        <v>82</v>
      </c>
      <c r="E21" s="457">
        <v>781</v>
      </c>
      <c r="F21" s="398">
        <v>252</v>
      </c>
      <c r="G21" s="458">
        <v>2337</v>
      </c>
      <c r="H21" s="398">
        <v>194</v>
      </c>
      <c r="I21" s="398">
        <v>166</v>
      </c>
      <c r="J21" s="398">
        <v>151</v>
      </c>
      <c r="K21" s="15">
        <f t="shared" si="1"/>
        <v>332.01807228915663</v>
      </c>
    </row>
    <row r="22" spans="1:11" x14ac:dyDescent="0.25">
      <c r="A22" s="13">
        <v>101</v>
      </c>
      <c r="B22" s="101" t="str">
        <f t="shared" si="0"/>
        <v>2010MS Praha</v>
      </c>
      <c r="C22" s="13">
        <v>2010</v>
      </c>
      <c r="D22" s="13" t="s">
        <v>3</v>
      </c>
      <c r="E22" s="457">
        <v>435</v>
      </c>
      <c r="F22" s="398">
        <v>256</v>
      </c>
      <c r="G22" s="458">
        <v>1125</v>
      </c>
      <c r="H22" s="398">
        <v>282</v>
      </c>
      <c r="I22" s="398">
        <v>302</v>
      </c>
      <c r="J22" s="398">
        <v>150</v>
      </c>
      <c r="K22" s="15">
        <f t="shared" si="1"/>
        <v>181.29139072847681</v>
      </c>
    </row>
    <row r="23" spans="1:11" x14ac:dyDescent="0.25">
      <c r="A23" s="13">
        <v>102</v>
      </c>
      <c r="B23" s="101" t="str">
        <f t="shared" si="0"/>
        <v>2010KS Praha</v>
      </c>
      <c r="C23" s="13">
        <v>2010</v>
      </c>
      <c r="D23" s="13" t="s">
        <v>14</v>
      </c>
      <c r="E23" s="457">
        <v>301</v>
      </c>
      <c r="F23" s="398">
        <v>170</v>
      </c>
      <c r="G23" s="458">
        <v>637</v>
      </c>
      <c r="H23" s="398">
        <v>100</v>
      </c>
      <c r="I23" s="398">
        <v>95</v>
      </c>
      <c r="J23" s="398">
        <v>33</v>
      </c>
      <c r="K23" s="15">
        <f t="shared" si="1"/>
        <v>126.78947368421053</v>
      </c>
    </row>
    <row r="24" spans="1:11" x14ac:dyDescent="0.25">
      <c r="A24" s="13">
        <v>103</v>
      </c>
      <c r="B24" s="101" t="str">
        <f t="shared" si="0"/>
        <v>2010KS Č. Budějovice</v>
      </c>
      <c r="C24" s="13">
        <v>2010</v>
      </c>
      <c r="D24" s="13" t="s">
        <v>25</v>
      </c>
      <c r="E24" s="457">
        <v>543</v>
      </c>
      <c r="F24" s="398">
        <v>290</v>
      </c>
      <c r="G24" s="458">
        <v>1356</v>
      </c>
      <c r="H24" s="398">
        <v>61</v>
      </c>
      <c r="I24" s="398">
        <v>62</v>
      </c>
      <c r="J24" s="398">
        <v>65</v>
      </c>
      <c r="K24" s="15">
        <f t="shared" si="1"/>
        <v>382.66129032258061</v>
      </c>
    </row>
    <row r="25" spans="1:11" x14ac:dyDescent="0.25">
      <c r="A25" s="13">
        <v>104</v>
      </c>
      <c r="B25" s="101" t="str">
        <f t="shared" si="0"/>
        <v>2010KS Plzeň</v>
      </c>
      <c r="C25" s="13">
        <v>2010</v>
      </c>
      <c r="D25" s="13" t="s">
        <v>34</v>
      </c>
      <c r="E25" s="457">
        <v>394</v>
      </c>
      <c r="F25" s="398">
        <v>211</v>
      </c>
      <c r="G25" s="458">
        <v>758</v>
      </c>
      <c r="H25" s="398">
        <v>89</v>
      </c>
      <c r="I25" s="398">
        <v>86</v>
      </c>
      <c r="J25" s="398">
        <v>45</v>
      </c>
      <c r="K25" s="15">
        <f t="shared" si="1"/>
        <v>190.98837209302326</v>
      </c>
    </row>
    <row r="26" spans="1:11" x14ac:dyDescent="0.25">
      <c r="A26" s="13">
        <v>105</v>
      </c>
      <c r="B26" s="101" t="str">
        <f t="shared" si="0"/>
        <v>2010KS Ústí n. Labem</v>
      </c>
      <c r="C26" s="13">
        <v>2010</v>
      </c>
      <c r="D26" s="13" t="s">
        <v>44</v>
      </c>
      <c r="E26" s="457">
        <v>626</v>
      </c>
      <c r="F26" s="398">
        <v>338</v>
      </c>
      <c r="G26" s="458">
        <v>1867</v>
      </c>
      <c r="H26" s="398">
        <v>158</v>
      </c>
      <c r="I26" s="398">
        <v>177</v>
      </c>
      <c r="J26" s="398">
        <v>124</v>
      </c>
      <c r="K26" s="15">
        <f t="shared" si="1"/>
        <v>255.70621468926552</v>
      </c>
    </row>
    <row r="27" spans="1:11" x14ac:dyDescent="0.25">
      <c r="A27" s="13">
        <v>106</v>
      </c>
      <c r="B27" s="101" t="str">
        <f t="shared" si="0"/>
        <v>2010KS Hr. Králové</v>
      </c>
      <c r="C27" s="13">
        <v>2010</v>
      </c>
      <c r="D27" s="13" t="s">
        <v>55</v>
      </c>
      <c r="E27" s="457">
        <v>288</v>
      </c>
      <c r="F27" s="398">
        <v>121</v>
      </c>
      <c r="G27" s="458">
        <v>670</v>
      </c>
      <c r="H27" s="398">
        <v>115</v>
      </c>
      <c r="I27" s="398">
        <v>120</v>
      </c>
      <c r="J27" s="398">
        <v>37</v>
      </c>
      <c r="K27" s="15">
        <f t="shared" si="1"/>
        <v>112.54166666666667</v>
      </c>
    </row>
    <row r="28" spans="1:11" x14ac:dyDescent="0.25">
      <c r="A28" s="13">
        <v>107</v>
      </c>
      <c r="B28" s="101" t="str">
        <f t="shared" si="0"/>
        <v>2010KS Brno</v>
      </c>
      <c r="C28" s="13">
        <v>2010</v>
      </c>
      <c r="D28" s="13" t="s">
        <v>67</v>
      </c>
      <c r="E28" s="457">
        <v>540</v>
      </c>
      <c r="F28" s="398">
        <v>213</v>
      </c>
      <c r="G28" s="458">
        <v>1711</v>
      </c>
      <c r="H28" s="398">
        <v>225</v>
      </c>
      <c r="I28" s="398">
        <v>225</v>
      </c>
      <c r="J28" s="398">
        <v>88</v>
      </c>
      <c r="K28" s="15">
        <f t="shared" si="1"/>
        <v>142.75555555555556</v>
      </c>
    </row>
    <row r="29" spans="1:11" x14ac:dyDescent="0.25">
      <c r="A29" s="13">
        <v>108</v>
      </c>
      <c r="B29" s="101" t="str">
        <f t="shared" si="0"/>
        <v>2010KS Ostrava</v>
      </c>
      <c r="C29" s="13">
        <v>2010</v>
      </c>
      <c r="D29" s="13" t="s">
        <v>82</v>
      </c>
      <c r="E29" s="457">
        <v>902</v>
      </c>
      <c r="F29" s="398">
        <v>324</v>
      </c>
      <c r="G29" s="458">
        <v>2848</v>
      </c>
      <c r="H29" s="398">
        <v>209</v>
      </c>
      <c r="I29" s="398">
        <v>211</v>
      </c>
      <c r="J29" s="398">
        <v>151</v>
      </c>
      <c r="K29" s="15">
        <f t="shared" si="1"/>
        <v>261.20853080568719</v>
      </c>
    </row>
    <row r="30" spans="1:11" x14ac:dyDescent="0.25">
      <c r="A30" s="13">
        <v>101</v>
      </c>
      <c r="B30" s="101" t="str">
        <f t="shared" si="0"/>
        <v>2011MS Praha</v>
      </c>
      <c r="C30" s="13">
        <v>2011</v>
      </c>
      <c r="D30" s="13" t="s">
        <v>3</v>
      </c>
      <c r="E30" s="457">
        <v>596</v>
      </c>
      <c r="F30" s="398">
        <v>265</v>
      </c>
      <c r="G30" s="458">
        <v>1716</v>
      </c>
      <c r="H30" s="398">
        <v>275</v>
      </c>
      <c r="I30" s="398">
        <v>301</v>
      </c>
      <c r="J30" s="398">
        <v>123</v>
      </c>
      <c r="K30" s="15">
        <f t="shared" si="1"/>
        <v>149.15282392026577</v>
      </c>
    </row>
    <row r="31" spans="1:11" x14ac:dyDescent="0.25">
      <c r="A31" s="13">
        <v>102</v>
      </c>
      <c r="B31" s="101" t="str">
        <f t="shared" si="0"/>
        <v>2011KS Praha</v>
      </c>
      <c r="C31" s="13">
        <v>2011</v>
      </c>
      <c r="D31" s="13" t="s">
        <v>14</v>
      </c>
      <c r="E31" s="457">
        <v>236</v>
      </c>
      <c r="F31" s="398">
        <v>159</v>
      </c>
      <c r="G31" s="458">
        <v>520</v>
      </c>
      <c r="H31" s="398">
        <v>98</v>
      </c>
      <c r="I31" s="398">
        <v>100</v>
      </c>
      <c r="J31" s="398">
        <v>30</v>
      </c>
      <c r="K31" s="15">
        <f t="shared" si="1"/>
        <v>109.5</v>
      </c>
    </row>
    <row r="32" spans="1:11" x14ac:dyDescent="0.25">
      <c r="A32" s="13">
        <v>103</v>
      </c>
      <c r="B32" s="101" t="str">
        <f t="shared" si="0"/>
        <v>2011KS Č. Budějovice</v>
      </c>
      <c r="C32" s="13">
        <v>2011</v>
      </c>
      <c r="D32" s="13" t="s">
        <v>25</v>
      </c>
      <c r="E32" s="457">
        <v>509</v>
      </c>
      <c r="F32" s="398">
        <v>429</v>
      </c>
      <c r="G32" s="458">
        <v>990</v>
      </c>
      <c r="H32" s="398">
        <v>83</v>
      </c>
      <c r="I32" s="398">
        <v>96</v>
      </c>
      <c r="J32" s="398">
        <v>53</v>
      </c>
      <c r="K32" s="15">
        <f t="shared" si="1"/>
        <v>201.51041666666669</v>
      </c>
    </row>
    <row r="33" spans="1:11" x14ac:dyDescent="0.25">
      <c r="A33" s="13">
        <v>104</v>
      </c>
      <c r="B33" s="101" t="str">
        <f t="shared" si="0"/>
        <v>2011KS Plzeň</v>
      </c>
      <c r="C33" s="13">
        <v>2011</v>
      </c>
      <c r="D33" s="13" t="s">
        <v>34</v>
      </c>
      <c r="E33" s="457">
        <v>235</v>
      </c>
      <c r="F33" s="398">
        <v>164</v>
      </c>
      <c r="G33" s="458">
        <v>322</v>
      </c>
      <c r="H33" s="398">
        <v>88</v>
      </c>
      <c r="I33" s="398">
        <v>93</v>
      </c>
      <c r="J33" s="398">
        <v>39</v>
      </c>
      <c r="K33" s="15">
        <f t="shared" si="1"/>
        <v>153.06451612903226</v>
      </c>
    </row>
    <row r="34" spans="1:11" x14ac:dyDescent="0.25">
      <c r="A34" s="13">
        <v>105</v>
      </c>
      <c r="B34" s="101" t="str">
        <f t="shared" si="0"/>
        <v>2011KS Ústí n. Labem</v>
      </c>
      <c r="C34" s="13">
        <v>2011</v>
      </c>
      <c r="D34" s="13" t="s">
        <v>44</v>
      </c>
      <c r="E34" s="457">
        <v>668</v>
      </c>
      <c r="F34" s="398">
        <v>445</v>
      </c>
      <c r="G34" s="458">
        <v>1713</v>
      </c>
      <c r="H34" s="398">
        <v>152</v>
      </c>
      <c r="I34" s="398">
        <v>174</v>
      </c>
      <c r="J34" s="398">
        <v>103</v>
      </c>
      <c r="K34" s="15">
        <f t="shared" si="1"/>
        <v>216.06321839080459</v>
      </c>
    </row>
    <row r="35" spans="1:11" x14ac:dyDescent="0.25">
      <c r="A35" s="13">
        <v>106</v>
      </c>
      <c r="B35" s="101" t="str">
        <f t="shared" si="0"/>
        <v>2011KS Hr. Králové</v>
      </c>
      <c r="C35" s="13">
        <v>2011</v>
      </c>
      <c r="D35" s="13" t="s">
        <v>55</v>
      </c>
      <c r="E35" s="457">
        <v>324</v>
      </c>
      <c r="F35" s="398">
        <v>160</v>
      </c>
      <c r="G35" s="458">
        <v>887</v>
      </c>
      <c r="H35" s="398">
        <v>116</v>
      </c>
      <c r="I35" s="398">
        <v>119</v>
      </c>
      <c r="J35" s="398">
        <v>33</v>
      </c>
      <c r="K35" s="15">
        <f t="shared" si="1"/>
        <v>101.21848739495799</v>
      </c>
    </row>
    <row r="36" spans="1:11" x14ac:dyDescent="0.25">
      <c r="A36" s="13">
        <v>107</v>
      </c>
      <c r="B36" s="101" t="str">
        <f t="shared" si="0"/>
        <v>2011KS Brno</v>
      </c>
      <c r="C36" s="13">
        <v>2011</v>
      </c>
      <c r="D36" s="13" t="s">
        <v>67</v>
      </c>
      <c r="E36" s="457">
        <v>459</v>
      </c>
      <c r="F36" s="398">
        <v>197</v>
      </c>
      <c r="G36" s="458">
        <v>1278</v>
      </c>
      <c r="H36" s="398">
        <v>214</v>
      </c>
      <c r="I36" s="398">
        <v>233</v>
      </c>
      <c r="J36" s="398">
        <v>69</v>
      </c>
      <c r="K36" s="15">
        <f t="shared" si="1"/>
        <v>108.0901287553648</v>
      </c>
    </row>
    <row r="37" spans="1:11" x14ac:dyDescent="0.25">
      <c r="A37" s="13">
        <v>108</v>
      </c>
      <c r="B37" s="101" t="str">
        <f t="shared" si="0"/>
        <v>2011KS Ostrava</v>
      </c>
      <c r="C37" s="13">
        <v>2011</v>
      </c>
      <c r="D37" s="13" t="s">
        <v>82</v>
      </c>
      <c r="E37" s="457">
        <v>753</v>
      </c>
      <c r="F37" s="398">
        <v>304</v>
      </c>
      <c r="G37" s="458">
        <v>1877</v>
      </c>
      <c r="H37" s="398">
        <v>204</v>
      </c>
      <c r="I37" s="398">
        <v>188</v>
      </c>
      <c r="J37" s="398">
        <v>164</v>
      </c>
      <c r="K37" s="15">
        <f t="shared" si="1"/>
        <v>318.40425531914894</v>
      </c>
    </row>
    <row r="38" spans="1:11" x14ac:dyDescent="0.25">
      <c r="A38" s="13">
        <v>101</v>
      </c>
      <c r="B38" s="101" t="str">
        <f t="shared" si="0"/>
        <v>2012MS Praha</v>
      </c>
      <c r="C38" s="13">
        <v>2012</v>
      </c>
      <c r="D38" s="13" t="s">
        <v>3</v>
      </c>
      <c r="E38" s="457">
        <v>525</v>
      </c>
      <c r="F38" s="398">
        <v>211</v>
      </c>
      <c r="G38" s="458">
        <v>1481</v>
      </c>
      <c r="H38" s="398">
        <v>290</v>
      </c>
      <c r="I38" s="398">
        <v>270</v>
      </c>
      <c r="J38" s="398">
        <v>142</v>
      </c>
      <c r="K38" s="15">
        <f t="shared" si="1"/>
        <v>191.96296296296296</v>
      </c>
    </row>
    <row r="39" spans="1:11" x14ac:dyDescent="0.25">
      <c r="A39" s="13">
        <v>102</v>
      </c>
      <c r="B39" s="101" t="str">
        <f t="shared" si="0"/>
        <v>2012KS Praha</v>
      </c>
      <c r="C39" s="13">
        <v>2012</v>
      </c>
      <c r="D39" s="13" t="s">
        <v>14</v>
      </c>
      <c r="E39" s="457">
        <v>375</v>
      </c>
      <c r="F39" s="398">
        <v>214</v>
      </c>
      <c r="G39" s="458">
        <v>1056</v>
      </c>
      <c r="H39" s="398">
        <v>81</v>
      </c>
      <c r="I39" s="398">
        <v>87</v>
      </c>
      <c r="J39" s="398">
        <v>21</v>
      </c>
      <c r="K39" s="15">
        <f t="shared" si="1"/>
        <v>88.103448275862078</v>
      </c>
    </row>
    <row r="40" spans="1:11" x14ac:dyDescent="0.25">
      <c r="A40" s="13">
        <v>103</v>
      </c>
      <c r="B40" s="101" t="str">
        <f t="shared" si="0"/>
        <v>2012KS Č. Budějovice</v>
      </c>
      <c r="C40" s="13">
        <v>2012</v>
      </c>
      <c r="D40" s="13" t="s">
        <v>25</v>
      </c>
      <c r="E40" s="457">
        <v>458</v>
      </c>
      <c r="F40" s="398">
        <v>248</v>
      </c>
      <c r="G40" s="458">
        <v>1168</v>
      </c>
      <c r="H40" s="398">
        <v>93</v>
      </c>
      <c r="I40" s="398">
        <v>76</v>
      </c>
      <c r="J40" s="398">
        <v>70</v>
      </c>
      <c r="K40" s="15">
        <f t="shared" si="1"/>
        <v>336.18421052631578</v>
      </c>
    </row>
    <row r="41" spans="1:11" x14ac:dyDescent="0.25">
      <c r="A41" s="13">
        <v>104</v>
      </c>
      <c r="B41" s="101" t="str">
        <f t="shared" si="0"/>
        <v>2012KS Plzeň</v>
      </c>
      <c r="C41" s="13">
        <v>2012</v>
      </c>
      <c r="D41" s="13" t="s">
        <v>34</v>
      </c>
      <c r="E41" s="457">
        <v>284</v>
      </c>
      <c r="F41" s="398">
        <v>163</v>
      </c>
      <c r="G41" s="458">
        <v>780</v>
      </c>
      <c r="H41" s="398">
        <v>92</v>
      </c>
      <c r="I41" s="398">
        <v>73</v>
      </c>
      <c r="J41" s="398">
        <v>56</v>
      </c>
      <c r="K41" s="15">
        <f t="shared" si="1"/>
        <v>280</v>
      </c>
    </row>
    <row r="42" spans="1:11" x14ac:dyDescent="0.25">
      <c r="A42" s="13">
        <v>105</v>
      </c>
      <c r="B42" s="101" t="str">
        <f t="shared" si="0"/>
        <v>2012KS Ústí n. Labem</v>
      </c>
      <c r="C42" s="13">
        <v>2012</v>
      </c>
      <c r="D42" s="13" t="s">
        <v>44</v>
      </c>
      <c r="E42" s="457">
        <v>463</v>
      </c>
      <c r="F42" s="398">
        <v>235</v>
      </c>
      <c r="G42" s="458">
        <v>1393</v>
      </c>
      <c r="H42" s="398">
        <v>151</v>
      </c>
      <c r="I42" s="398">
        <v>157</v>
      </c>
      <c r="J42" s="398">
        <v>97</v>
      </c>
      <c r="K42" s="15">
        <f t="shared" si="1"/>
        <v>225.50955414012739</v>
      </c>
    </row>
    <row r="43" spans="1:11" x14ac:dyDescent="0.25">
      <c r="A43" s="13">
        <v>106</v>
      </c>
      <c r="B43" s="101" t="str">
        <f t="shared" si="0"/>
        <v>2012KS Hr. Králové</v>
      </c>
      <c r="C43" s="13">
        <v>2012</v>
      </c>
      <c r="D43" s="13" t="s">
        <v>55</v>
      </c>
      <c r="E43" s="457">
        <v>361</v>
      </c>
      <c r="F43" s="398">
        <v>129</v>
      </c>
      <c r="G43" s="458">
        <v>1116</v>
      </c>
      <c r="H43" s="398">
        <v>123</v>
      </c>
      <c r="I43" s="398">
        <v>118</v>
      </c>
      <c r="J43" s="398">
        <v>38</v>
      </c>
      <c r="K43" s="15">
        <f t="shared" si="1"/>
        <v>117.54237288135592</v>
      </c>
    </row>
    <row r="44" spans="1:11" x14ac:dyDescent="0.25">
      <c r="A44" s="13">
        <v>107</v>
      </c>
      <c r="B44" s="101" t="str">
        <f t="shared" si="0"/>
        <v>2012KS Brno</v>
      </c>
      <c r="C44" s="13">
        <v>2012</v>
      </c>
      <c r="D44" s="13" t="s">
        <v>67</v>
      </c>
      <c r="E44" s="457">
        <v>277</v>
      </c>
      <c r="F44" s="398">
        <v>152</v>
      </c>
      <c r="G44" s="458">
        <v>665</v>
      </c>
      <c r="H44" s="398">
        <v>205</v>
      </c>
      <c r="I44" s="398">
        <v>205</v>
      </c>
      <c r="J44" s="398">
        <v>70</v>
      </c>
      <c r="K44" s="15">
        <f t="shared" si="1"/>
        <v>124.63414634146342</v>
      </c>
    </row>
    <row r="45" spans="1:11" x14ac:dyDescent="0.25">
      <c r="A45" s="13">
        <v>108</v>
      </c>
      <c r="B45" s="101" t="str">
        <f t="shared" si="0"/>
        <v>2012KS Ostrava</v>
      </c>
      <c r="C45" s="13">
        <v>2012</v>
      </c>
      <c r="D45" s="13" t="s">
        <v>82</v>
      </c>
      <c r="E45" s="457">
        <v>445</v>
      </c>
      <c r="F45" s="398">
        <v>251</v>
      </c>
      <c r="G45" s="458">
        <v>944</v>
      </c>
      <c r="H45" s="398">
        <v>180</v>
      </c>
      <c r="I45" s="398">
        <v>191</v>
      </c>
      <c r="J45" s="398">
        <v>153</v>
      </c>
      <c r="K45" s="15">
        <f t="shared" si="1"/>
        <v>292.38219895287961</v>
      </c>
    </row>
    <row r="46" spans="1:11" x14ac:dyDescent="0.25">
      <c r="A46" s="13">
        <v>101</v>
      </c>
      <c r="B46" s="101" t="str">
        <f t="shared" si="0"/>
        <v>2013MS Praha</v>
      </c>
      <c r="C46" s="13">
        <v>2013</v>
      </c>
      <c r="D46" s="13" t="s">
        <v>3</v>
      </c>
      <c r="E46" s="457">
        <v>474</v>
      </c>
      <c r="F46" s="398">
        <v>244</v>
      </c>
      <c r="G46" s="458">
        <v>1490</v>
      </c>
      <c r="H46" s="398">
        <v>304</v>
      </c>
      <c r="I46" s="398">
        <v>293</v>
      </c>
      <c r="J46" s="398">
        <v>153</v>
      </c>
      <c r="K46" s="15">
        <f t="shared" si="1"/>
        <v>190.59726962457339</v>
      </c>
    </row>
    <row r="47" spans="1:11" x14ac:dyDescent="0.25">
      <c r="A47" s="13">
        <v>102</v>
      </c>
      <c r="B47" s="101" t="str">
        <f t="shared" si="0"/>
        <v>2013KS Praha</v>
      </c>
      <c r="C47" s="13">
        <v>2013</v>
      </c>
      <c r="D47" s="13" t="s">
        <v>14</v>
      </c>
      <c r="E47" s="457">
        <v>232</v>
      </c>
      <c r="F47" s="398">
        <v>131</v>
      </c>
      <c r="G47" s="458">
        <v>741</v>
      </c>
      <c r="H47" s="398">
        <v>82</v>
      </c>
      <c r="I47" s="398">
        <v>80</v>
      </c>
      <c r="J47" s="398">
        <v>22</v>
      </c>
      <c r="K47" s="15">
        <f t="shared" si="1"/>
        <v>100.37500000000001</v>
      </c>
    </row>
    <row r="48" spans="1:11" x14ac:dyDescent="0.25">
      <c r="A48" s="13">
        <v>103</v>
      </c>
      <c r="B48" s="101" t="str">
        <f t="shared" si="0"/>
        <v>2013KS Č. Budějovice</v>
      </c>
      <c r="C48" s="13">
        <v>2013</v>
      </c>
      <c r="D48" s="13" t="s">
        <v>25</v>
      </c>
      <c r="E48" s="457">
        <v>352</v>
      </c>
      <c r="F48" s="398">
        <v>229</v>
      </c>
      <c r="G48" s="458">
        <v>601</v>
      </c>
      <c r="H48" s="398">
        <v>79</v>
      </c>
      <c r="I48" s="398">
        <v>87</v>
      </c>
      <c r="J48" s="398">
        <v>63</v>
      </c>
      <c r="K48" s="15">
        <f t="shared" si="1"/>
        <v>264.31034482758622</v>
      </c>
    </row>
    <row r="49" spans="1:11" x14ac:dyDescent="0.25">
      <c r="A49" s="13">
        <v>104</v>
      </c>
      <c r="B49" s="101" t="str">
        <f t="shared" si="0"/>
        <v>2013KS Plzeň</v>
      </c>
      <c r="C49" s="13">
        <v>2013</v>
      </c>
      <c r="D49" s="13" t="s">
        <v>34</v>
      </c>
      <c r="E49" s="457">
        <v>451</v>
      </c>
      <c r="F49" s="398">
        <v>261</v>
      </c>
      <c r="G49" s="458">
        <v>703</v>
      </c>
      <c r="H49" s="398">
        <v>99</v>
      </c>
      <c r="I49" s="398">
        <v>101</v>
      </c>
      <c r="J49" s="398">
        <v>54</v>
      </c>
      <c r="K49" s="15">
        <f t="shared" si="1"/>
        <v>195.14851485148515</v>
      </c>
    </row>
    <row r="50" spans="1:11" x14ac:dyDescent="0.25">
      <c r="A50" s="13">
        <v>105</v>
      </c>
      <c r="B50" s="101" t="str">
        <f t="shared" si="0"/>
        <v>2013KS Ústí n. Labem</v>
      </c>
      <c r="C50" s="13">
        <v>2013</v>
      </c>
      <c r="D50" s="13" t="s">
        <v>44</v>
      </c>
      <c r="E50" s="457">
        <v>666</v>
      </c>
      <c r="F50" s="398">
        <v>303</v>
      </c>
      <c r="G50" s="458">
        <v>1707</v>
      </c>
      <c r="H50" s="398">
        <v>150</v>
      </c>
      <c r="I50" s="398">
        <v>145</v>
      </c>
      <c r="J50" s="398">
        <v>102</v>
      </c>
      <c r="K50" s="15">
        <f t="shared" si="1"/>
        <v>256.75862068965517</v>
      </c>
    </row>
    <row r="51" spans="1:11" x14ac:dyDescent="0.25">
      <c r="A51" s="13">
        <v>106</v>
      </c>
      <c r="B51" s="101" t="str">
        <f t="shared" si="0"/>
        <v>2013KS Hr. Králové</v>
      </c>
      <c r="C51" s="13">
        <v>2013</v>
      </c>
      <c r="D51" s="13" t="s">
        <v>55</v>
      </c>
      <c r="E51" s="457">
        <v>372</v>
      </c>
      <c r="F51" s="398">
        <v>142</v>
      </c>
      <c r="G51" s="458">
        <v>1252</v>
      </c>
      <c r="H51" s="398">
        <v>122</v>
      </c>
      <c r="I51" s="398">
        <v>126</v>
      </c>
      <c r="J51" s="398">
        <v>34</v>
      </c>
      <c r="K51" s="15">
        <f t="shared" si="1"/>
        <v>98.49206349206348</v>
      </c>
    </row>
    <row r="52" spans="1:11" x14ac:dyDescent="0.25">
      <c r="A52" s="13">
        <v>107</v>
      </c>
      <c r="B52" s="101" t="str">
        <f t="shared" si="0"/>
        <v>2013KS Brno</v>
      </c>
      <c r="C52" s="13">
        <v>2013</v>
      </c>
      <c r="D52" s="13" t="s">
        <v>67</v>
      </c>
      <c r="E52" s="457">
        <v>370</v>
      </c>
      <c r="F52" s="398">
        <v>105</v>
      </c>
      <c r="G52" s="458">
        <v>861</v>
      </c>
      <c r="H52" s="398">
        <v>206</v>
      </c>
      <c r="I52" s="398">
        <v>181</v>
      </c>
      <c r="J52" s="398">
        <v>93</v>
      </c>
      <c r="K52" s="15">
        <f t="shared" si="1"/>
        <v>187.54143646408841</v>
      </c>
    </row>
    <row r="53" spans="1:11" x14ac:dyDescent="0.25">
      <c r="A53" s="13">
        <v>108</v>
      </c>
      <c r="B53" s="101" t="str">
        <f t="shared" si="0"/>
        <v>2013KS Ostrava</v>
      </c>
      <c r="C53" s="13">
        <v>2013</v>
      </c>
      <c r="D53" s="13" t="s">
        <v>82</v>
      </c>
      <c r="E53" s="457">
        <v>893</v>
      </c>
      <c r="F53" s="398">
        <v>261</v>
      </c>
      <c r="G53" s="458">
        <v>3764</v>
      </c>
      <c r="H53" s="398">
        <v>179</v>
      </c>
      <c r="I53" s="398">
        <v>198</v>
      </c>
      <c r="J53" s="398">
        <v>133</v>
      </c>
      <c r="K53" s="15">
        <f t="shared" si="1"/>
        <v>245.17676767676767</v>
      </c>
    </row>
    <row r="54" spans="1:11" x14ac:dyDescent="0.25">
      <c r="A54" s="13">
        <v>101</v>
      </c>
      <c r="B54" s="101" t="str">
        <f t="shared" si="0"/>
        <v>2014MS Praha</v>
      </c>
      <c r="C54" s="13">
        <v>2014</v>
      </c>
      <c r="D54" s="13" t="s">
        <v>3</v>
      </c>
      <c r="E54" s="457">
        <v>474</v>
      </c>
      <c r="F54" s="398">
        <v>221</v>
      </c>
      <c r="G54" s="458">
        <v>1674</v>
      </c>
      <c r="H54" s="398">
        <v>315</v>
      </c>
      <c r="I54" s="398">
        <v>309</v>
      </c>
      <c r="J54" s="398">
        <v>159</v>
      </c>
      <c r="K54" s="15">
        <f t="shared" si="1"/>
        <v>187.81553398058253</v>
      </c>
    </row>
    <row r="55" spans="1:11" x14ac:dyDescent="0.25">
      <c r="A55" s="13">
        <v>102</v>
      </c>
      <c r="B55" s="101" t="str">
        <f t="shared" si="0"/>
        <v>2014KS Praha</v>
      </c>
      <c r="C55" s="13">
        <v>2014</v>
      </c>
      <c r="D55" s="13" t="s">
        <v>14</v>
      </c>
      <c r="E55" s="457">
        <v>434</v>
      </c>
      <c r="F55" s="398">
        <v>189</v>
      </c>
      <c r="G55" s="458">
        <v>1232</v>
      </c>
      <c r="H55" s="398">
        <v>85</v>
      </c>
      <c r="I55" s="398">
        <v>76</v>
      </c>
      <c r="J55" s="398">
        <v>29</v>
      </c>
      <c r="K55" s="15">
        <f t="shared" si="1"/>
        <v>139.2763157894737</v>
      </c>
    </row>
    <row r="56" spans="1:11" x14ac:dyDescent="0.25">
      <c r="A56" s="13">
        <v>103</v>
      </c>
      <c r="B56" s="101" t="str">
        <f t="shared" si="0"/>
        <v>2014KS Č. Budějovice</v>
      </c>
      <c r="C56" s="13">
        <v>2014</v>
      </c>
      <c r="D56" s="13" t="s">
        <v>25</v>
      </c>
      <c r="E56" s="457">
        <v>560</v>
      </c>
      <c r="F56" s="398">
        <v>321</v>
      </c>
      <c r="G56" s="458">
        <v>1484</v>
      </c>
      <c r="H56" s="398">
        <v>99</v>
      </c>
      <c r="I56" s="398">
        <v>84</v>
      </c>
      <c r="J56" s="398">
        <v>78</v>
      </c>
      <c r="K56" s="15">
        <f t="shared" si="1"/>
        <v>338.92857142857144</v>
      </c>
    </row>
    <row r="57" spans="1:11" x14ac:dyDescent="0.25">
      <c r="A57" s="13">
        <v>104</v>
      </c>
      <c r="B57" s="101" t="str">
        <f t="shared" si="0"/>
        <v>2014KS Plzeň</v>
      </c>
      <c r="C57" s="13">
        <v>2014</v>
      </c>
      <c r="D57" s="13" t="s">
        <v>34</v>
      </c>
      <c r="E57" s="457">
        <v>315</v>
      </c>
      <c r="F57" s="398">
        <v>180</v>
      </c>
      <c r="G57" s="458">
        <v>596</v>
      </c>
      <c r="H57" s="398">
        <v>93</v>
      </c>
      <c r="I57" s="398">
        <v>104</v>
      </c>
      <c r="J57" s="398">
        <v>42</v>
      </c>
      <c r="K57" s="15">
        <f t="shared" si="1"/>
        <v>147.40384615384616</v>
      </c>
    </row>
    <row r="58" spans="1:11" x14ac:dyDescent="0.25">
      <c r="A58" s="13">
        <v>105</v>
      </c>
      <c r="B58" s="101" t="str">
        <f t="shared" si="0"/>
        <v>2014KS Ústí n. Labem</v>
      </c>
      <c r="C58" s="13">
        <v>2014</v>
      </c>
      <c r="D58" s="13" t="s">
        <v>44</v>
      </c>
      <c r="E58" s="457">
        <v>471</v>
      </c>
      <c r="F58" s="398">
        <v>267</v>
      </c>
      <c r="G58" s="458">
        <v>1126</v>
      </c>
      <c r="H58" s="398">
        <v>150</v>
      </c>
      <c r="I58" s="398">
        <v>134</v>
      </c>
      <c r="J58" s="398">
        <v>117</v>
      </c>
      <c r="K58" s="15">
        <f t="shared" si="1"/>
        <v>318.69402985074623</v>
      </c>
    </row>
    <row r="59" spans="1:11" x14ac:dyDescent="0.25">
      <c r="A59" s="13">
        <v>106</v>
      </c>
      <c r="B59" s="101" t="str">
        <f t="shared" si="0"/>
        <v>2014KS Hr. Králové</v>
      </c>
      <c r="C59" s="13">
        <v>2014</v>
      </c>
      <c r="D59" s="13" t="s">
        <v>55</v>
      </c>
      <c r="E59" s="457">
        <v>210</v>
      </c>
      <c r="F59" s="398">
        <v>132</v>
      </c>
      <c r="G59" s="458">
        <v>364</v>
      </c>
      <c r="H59" s="398">
        <v>112</v>
      </c>
      <c r="I59" s="398">
        <v>108</v>
      </c>
      <c r="J59" s="398">
        <v>38</v>
      </c>
      <c r="K59" s="15">
        <f t="shared" si="1"/>
        <v>128.42592592592592</v>
      </c>
    </row>
    <row r="60" spans="1:11" x14ac:dyDescent="0.25">
      <c r="A60" s="13">
        <v>107</v>
      </c>
      <c r="B60" s="101" t="str">
        <f t="shared" si="0"/>
        <v>2014KS Brno</v>
      </c>
      <c r="C60" s="13">
        <v>2014</v>
      </c>
      <c r="D60" s="13" t="s">
        <v>67</v>
      </c>
      <c r="E60" s="457">
        <v>314</v>
      </c>
      <c r="F60" s="398">
        <v>148</v>
      </c>
      <c r="G60" s="458">
        <v>604</v>
      </c>
      <c r="H60" s="398">
        <v>236</v>
      </c>
      <c r="I60" s="398">
        <v>227</v>
      </c>
      <c r="J60" s="398">
        <v>96</v>
      </c>
      <c r="K60" s="15">
        <f t="shared" si="1"/>
        <v>154.36123348017622</v>
      </c>
    </row>
    <row r="61" spans="1:11" x14ac:dyDescent="0.25">
      <c r="A61" s="13">
        <v>108</v>
      </c>
      <c r="B61" s="101" t="str">
        <f t="shared" si="0"/>
        <v>2014KS Ostrava</v>
      </c>
      <c r="C61" s="13">
        <v>2014</v>
      </c>
      <c r="D61" s="13" t="s">
        <v>82</v>
      </c>
      <c r="E61" s="457">
        <v>571</v>
      </c>
      <c r="F61" s="398">
        <v>275</v>
      </c>
      <c r="G61" s="458">
        <v>1160</v>
      </c>
      <c r="H61" s="398">
        <v>188</v>
      </c>
      <c r="I61" s="398">
        <v>186</v>
      </c>
      <c r="J61" s="398">
        <v>134</v>
      </c>
      <c r="K61" s="15">
        <f t="shared" si="1"/>
        <v>262.95698924731181</v>
      </c>
    </row>
    <row r="62" spans="1:11" x14ac:dyDescent="0.25">
      <c r="A62" s="13">
        <v>101</v>
      </c>
      <c r="B62" s="101" t="str">
        <f t="shared" si="0"/>
        <v>2015MS Praha</v>
      </c>
      <c r="C62" s="13">
        <v>2015</v>
      </c>
      <c r="D62" s="13" t="s">
        <v>3</v>
      </c>
      <c r="E62" s="457">
        <v>484</v>
      </c>
      <c r="F62" s="398">
        <v>209</v>
      </c>
      <c r="G62" s="458">
        <v>1123</v>
      </c>
      <c r="H62" s="398">
        <v>340</v>
      </c>
      <c r="I62" s="398">
        <v>310</v>
      </c>
      <c r="J62" s="398">
        <v>189</v>
      </c>
      <c r="K62" s="15">
        <f t="shared" si="1"/>
        <v>222.5322580645161</v>
      </c>
    </row>
    <row r="63" spans="1:11" x14ac:dyDescent="0.25">
      <c r="A63" s="13">
        <v>102</v>
      </c>
      <c r="B63" s="101" t="str">
        <f t="shared" si="0"/>
        <v>2015KS Praha</v>
      </c>
      <c r="C63" s="13">
        <v>2015</v>
      </c>
      <c r="D63" s="13" t="s">
        <v>14</v>
      </c>
      <c r="E63" s="457">
        <v>298</v>
      </c>
      <c r="F63" s="398">
        <v>160</v>
      </c>
      <c r="G63" s="458">
        <v>689</v>
      </c>
      <c r="H63" s="398">
        <v>79</v>
      </c>
      <c r="I63" s="398">
        <v>79</v>
      </c>
      <c r="J63" s="398">
        <v>29</v>
      </c>
      <c r="K63" s="15">
        <f t="shared" si="1"/>
        <v>133.98734177215189</v>
      </c>
    </row>
    <row r="64" spans="1:11" x14ac:dyDescent="0.25">
      <c r="A64" s="13">
        <v>103</v>
      </c>
      <c r="B64" s="101" t="str">
        <f t="shared" si="0"/>
        <v>2015KS Č. Budějovice</v>
      </c>
      <c r="C64" s="13">
        <v>2015</v>
      </c>
      <c r="D64" s="13" t="s">
        <v>25</v>
      </c>
      <c r="E64" s="457">
        <v>485</v>
      </c>
      <c r="F64" s="398">
        <v>312</v>
      </c>
      <c r="G64" s="458">
        <v>1181</v>
      </c>
      <c r="H64" s="398">
        <v>71</v>
      </c>
      <c r="I64" s="398">
        <v>98</v>
      </c>
      <c r="J64" s="398">
        <v>51</v>
      </c>
      <c r="K64" s="15">
        <f t="shared" si="1"/>
        <v>189.94897959183675</v>
      </c>
    </row>
    <row r="65" spans="1:11" x14ac:dyDescent="0.25">
      <c r="A65" s="13">
        <v>104</v>
      </c>
      <c r="B65" s="101" t="str">
        <f t="shared" si="0"/>
        <v>2015KS Plzeň</v>
      </c>
      <c r="C65" s="13">
        <v>2015</v>
      </c>
      <c r="D65" s="13" t="s">
        <v>34</v>
      </c>
      <c r="E65" s="457">
        <v>453</v>
      </c>
      <c r="F65" s="398">
        <v>214</v>
      </c>
      <c r="G65" s="458">
        <v>1190</v>
      </c>
      <c r="H65" s="398">
        <v>109</v>
      </c>
      <c r="I65" s="398">
        <v>101</v>
      </c>
      <c r="J65" s="398">
        <v>50</v>
      </c>
      <c r="K65" s="15">
        <f t="shared" si="1"/>
        <v>180.69306930693068</v>
      </c>
    </row>
    <row r="66" spans="1:11" x14ac:dyDescent="0.25">
      <c r="A66" s="13">
        <v>105</v>
      </c>
      <c r="B66" s="101" t="str">
        <f t="shared" si="0"/>
        <v>2015KS Ústí n. Labem</v>
      </c>
      <c r="C66" s="13">
        <v>2015</v>
      </c>
      <c r="D66" s="13" t="s">
        <v>44</v>
      </c>
      <c r="E66" s="457">
        <v>399</v>
      </c>
      <c r="F66" s="398">
        <v>203</v>
      </c>
      <c r="G66" s="458">
        <v>1339</v>
      </c>
      <c r="H66" s="398">
        <v>150</v>
      </c>
      <c r="I66" s="398">
        <v>134</v>
      </c>
      <c r="J66" s="398">
        <v>133</v>
      </c>
      <c r="K66" s="15">
        <f t="shared" si="1"/>
        <v>362.27611940298505</v>
      </c>
    </row>
    <row r="67" spans="1:11" x14ac:dyDescent="0.25">
      <c r="A67" s="13">
        <v>106</v>
      </c>
      <c r="B67" s="101" t="str">
        <f t="shared" si="0"/>
        <v>2015KS Hr. Králové</v>
      </c>
      <c r="C67" s="13">
        <v>2015</v>
      </c>
      <c r="D67" s="13" t="s">
        <v>55</v>
      </c>
      <c r="E67" s="457">
        <v>469</v>
      </c>
      <c r="F67" s="398">
        <v>160</v>
      </c>
      <c r="G67" s="458">
        <v>1466</v>
      </c>
      <c r="H67" s="398">
        <v>106</v>
      </c>
      <c r="I67" s="398">
        <v>108</v>
      </c>
      <c r="J67" s="398">
        <v>36</v>
      </c>
      <c r="K67" s="15">
        <f t="shared" si="1"/>
        <v>121.66666666666666</v>
      </c>
    </row>
    <row r="68" spans="1:11" x14ac:dyDescent="0.25">
      <c r="A68" s="13">
        <v>107</v>
      </c>
      <c r="B68" s="101" t="str">
        <f t="shared" si="0"/>
        <v>2015KS Brno</v>
      </c>
      <c r="C68" s="13">
        <v>2015</v>
      </c>
      <c r="D68" s="13" t="s">
        <v>67</v>
      </c>
      <c r="E68" s="457">
        <v>314</v>
      </c>
      <c r="F68" s="398">
        <v>192</v>
      </c>
      <c r="G68" s="458">
        <v>605</v>
      </c>
      <c r="H68" s="398">
        <v>241</v>
      </c>
      <c r="I68" s="398">
        <v>221</v>
      </c>
      <c r="J68" s="398">
        <v>117</v>
      </c>
      <c r="K68" s="15">
        <f t="shared" si="1"/>
        <v>193.23529411764707</v>
      </c>
    </row>
    <row r="69" spans="1:11" x14ac:dyDescent="0.25">
      <c r="A69" s="13">
        <v>108</v>
      </c>
      <c r="B69" s="101" t="str">
        <f t="shared" si="0"/>
        <v>2015KS Ostrava</v>
      </c>
      <c r="C69" s="13">
        <v>2015</v>
      </c>
      <c r="D69" s="13" t="s">
        <v>82</v>
      </c>
      <c r="E69" s="457">
        <v>525</v>
      </c>
      <c r="F69" s="398">
        <v>273</v>
      </c>
      <c r="G69" s="458">
        <v>1436</v>
      </c>
      <c r="H69" s="398">
        <v>211</v>
      </c>
      <c r="I69" s="398">
        <v>204</v>
      </c>
      <c r="J69" s="398">
        <v>141</v>
      </c>
      <c r="K69" s="15">
        <f t="shared" si="1"/>
        <v>252.27941176470588</v>
      </c>
    </row>
    <row r="70" spans="1:11" x14ac:dyDescent="0.25">
      <c r="A70" s="13">
        <v>101</v>
      </c>
      <c r="B70" s="101" t="str">
        <f t="shared" si="0"/>
        <v>2016MS Praha</v>
      </c>
      <c r="C70" s="13">
        <v>2016</v>
      </c>
      <c r="D70" s="13" t="s">
        <v>3</v>
      </c>
      <c r="E70" s="457">
        <v>394</v>
      </c>
      <c r="F70" s="398">
        <v>282</v>
      </c>
      <c r="G70" s="458">
        <v>904</v>
      </c>
      <c r="H70" s="409">
        <v>292</v>
      </c>
      <c r="I70" s="409">
        <v>318</v>
      </c>
      <c r="J70" s="409">
        <v>165</v>
      </c>
      <c r="K70" s="15">
        <f t="shared" si="1"/>
        <v>189.38679245283018</v>
      </c>
    </row>
    <row r="71" spans="1:11" x14ac:dyDescent="0.25">
      <c r="A71" s="13">
        <v>102</v>
      </c>
      <c r="B71" s="101" t="str">
        <f t="shared" ref="B71:B85" si="2">CONCATENATE(C71,D71)</f>
        <v>2016KS Praha</v>
      </c>
      <c r="C71" s="13">
        <v>2016</v>
      </c>
      <c r="D71" s="13" t="s">
        <v>14</v>
      </c>
      <c r="E71" s="457">
        <v>360</v>
      </c>
      <c r="F71" s="398">
        <v>101</v>
      </c>
      <c r="G71" s="458">
        <v>1371</v>
      </c>
      <c r="H71" s="398">
        <v>87</v>
      </c>
      <c r="I71" s="398">
        <v>92</v>
      </c>
      <c r="J71" s="398">
        <v>24</v>
      </c>
      <c r="K71" s="15">
        <f t="shared" ref="K71:K101" si="3">J71/I71*365</f>
        <v>95.217391304347828</v>
      </c>
    </row>
    <row r="72" spans="1:11" x14ac:dyDescent="0.25">
      <c r="A72" s="13">
        <v>103</v>
      </c>
      <c r="B72" s="101" t="str">
        <f t="shared" si="2"/>
        <v>2016KS Č. Budějovice</v>
      </c>
      <c r="C72" s="13">
        <v>2016</v>
      </c>
      <c r="D72" s="13" t="s">
        <v>25</v>
      </c>
      <c r="E72" s="457">
        <v>588</v>
      </c>
      <c r="F72" s="398">
        <v>420</v>
      </c>
      <c r="G72" s="458">
        <v>1481</v>
      </c>
      <c r="H72" s="398">
        <v>69</v>
      </c>
      <c r="I72" s="398">
        <v>75</v>
      </c>
      <c r="J72" s="398">
        <v>45</v>
      </c>
      <c r="K72" s="15">
        <f t="shared" si="3"/>
        <v>219</v>
      </c>
    </row>
    <row r="73" spans="1:11" x14ac:dyDescent="0.25">
      <c r="A73" s="13">
        <v>104</v>
      </c>
      <c r="B73" s="101" t="str">
        <f t="shared" si="2"/>
        <v>2016KS Plzeň</v>
      </c>
      <c r="C73" s="13">
        <v>2016</v>
      </c>
      <c r="D73" s="13" t="s">
        <v>34</v>
      </c>
      <c r="E73" s="457">
        <v>366</v>
      </c>
      <c r="F73" s="398">
        <v>227</v>
      </c>
      <c r="G73" s="458">
        <v>893</v>
      </c>
      <c r="H73" s="398">
        <v>106</v>
      </c>
      <c r="I73" s="398">
        <v>100</v>
      </c>
      <c r="J73" s="398">
        <v>56</v>
      </c>
      <c r="K73" s="15">
        <f t="shared" si="3"/>
        <v>204.4</v>
      </c>
    </row>
    <row r="74" spans="1:11" x14ac:dyDescent="0.25">
      <c r="A74" s="13">
        <v>105</v>
      </c>
      <c r="B74" s="101" t="str">
        <f t="shared" si="2"/>
        <v>2016KS Ústí n. Labem</v>
      </c>
      <c r="C74" s="13">
        <v>2016</v>
      </c>
      <c r="D74" s="13" t="s">
        <v>44</v>
      </c>
      <c r="E74" s="457">
        <v>546</v>
      </c>
      <c r="F74" s="398">
        <v>288</v>
      </c>
      <c r="G74" s="458">
        <v>922</v>
      </c>
      <c r="H74" s="398">
        <v>150</v>
      </c>
      <c r="I74" s="398">
        <v>142</v>
      </c>
      <c r="J74" s="398">
        <v>139</v>
      </c>
      <c r="K74" s="15">
        <f t="shared" si="3"/>
        <v>357.28873239436621</v>
      </c>
    </row>
    <row r="75" spans="1:11" x14ac:dyDescent="0.25">
      <c r="A75" s="13">
        <v>106</v>
      </c>
      <c r="B75" s="101" t="str">
        <f t="shared" si="2"/>
        <v>2016KS Hr. Králové</v>
      </c>
      <c r="C75" s="13">
        <v>2016</v>
      </c>
      <c r="D75" s="13" t="s">
        <v>55</v>
      </c>
      <c r="E75" s="457">
        <v>370</v>
      </c>
      <c r="F75" s="398">
        <v>177</v>
      </c>
      <c r="G75" s="458">
        <v>1124</v>
      </c>
      <c r="H75" s="398">
        <v>134</v>
      </c>
      <c r="I75" s="398">
        <v>116</v>
      </c>
      <c r="J75" s="398">
        <v>54</v>
      </c>
      <c r="K75" s="15">
        <f t="shared" si="3"/>
        <v>169.91379310344828</v>
      </c>
    </row>
    <row r="76" spans="1:11" x14ac:dyDescent="0.25">
      <c r="A76" s="13">
        <v>107</v>
      </c>
      <c r="B76" s="101" t="str">
        <f t="shared" si="2"/>
        <v>2016KS Brno</v>
      </c>
      <c r="C76" s="13">
        <v>2016</v>
      </c>
      <c r="D76" s="13" t="s">
        <v>67</v>
      </c>
      <c r="E76" s="457">
        <v>270</v>
      </c>
      <c r="F76" s="398">
        <v>212</v>
      </c>
      <c r="G76" s="458">
        <v>554</v>
      </c>
      <c r="H76" s="398">
        <v>243</v>
      </c>
      <c r="I76" s="398">
        <v>228</v>
      </c>
      <c r="J76" s="398">
        <v>126</v>
      </c>
      <c r="K76" s="15">
        <f t="shared" si="3"/>
        <v>201.71052631578948</v>
      </c>
    </row>
    <row r="77" spans="1:11" x14ac:dyDescent="0.25">
      <c r="A77" s="13">
        <v>108</v>
      </c>
      <c r="B77" s="101" t="str">
        <f t="shared" si="2"/>
        <v>2016KS Ostrava</v>
      </c>
      <c r="C77" s="13">
        <v>2016</v>
      </c>
      <c r="D77" s="13" t="s">
        <v>82</v>
      </c>
      <c r="E77" s="457">
        <v>382</v>
      </c>
      <c r="F77" s="398">
        <v>202</v>
      </c>
      <c r="G77" s="458">
        <v>903</v>
      </c>
      <c r="H77" s="398">
        <v>167</v>
      </c>
      <c r="I77" s="398">
        <v>161</v>
      </c>
      <c r="J77" s="398">
        <v>145</v>
      </c>
      <c r="K77" s="15">
        <f t="shared" si="3"/>
        <v>328.7267080745342</v>
      </c>
    </row>
    <row r="78" spans="1:11" x14ac:dyDescent="0.25">
      <c r="A78" s="13">
        <v>101</v>
      </c>
      <c r="B78" s="101" t="str">
        <f t="shared" si="2"/>
        <v>2017MS Praha</v>
      </c>
      <c r="C78" s="13">
        <v>2017</v>
      </c>
      <c r="D78" s="13" t="s">
        <v>3</v>
      </c>
      <c r="E78" s="457">
        <v>519</v>
      </c>
      <c r="F78" s="398">
        <v>397</v>
      </c>
      <c r="G78" s="458">
        <v>952</v>
      </c>
      <c r="H78" s="398">
        <v>266</v>
      </c>
      <c r="I78" s="398">
        <v>284</v>
      </c>
      <c r="J78" s="398">
        <v>147</v>
      </c>
      <c r="K78" s="15">
        <f t="shared" si="3"/>
        <v>188.92605633802816</v>
      </c>
    </row>
    <row r="79" spans="1:11" x14ac:dyDescent="0.25">
      <c r="A79" s="13">
        <v>102</v>
      </c>
      <c r="B79" s="101" t="str">
        <f t="shared" si="2"/>
        <v>2017KS Praha</v>
      </c>
      <c r="C79" s="13">
        <v>2017</v>
      </c>
      <c r="D79" s="13" t="s">
        <v>14</v>
      </c>
      <c r="E79" s="457">
        <v>288</v>
      </c>
      <c r="F79" s="398">
        <v>111</v>
      </c>
      <c r="G79" s="458">
        <v>697</v>
      </c>
      <c r="H79" s="398">
        <v>98</v>
      </c>
      <c r="I79" s="398">
        <v>94</v>
      </c>
      <c r="J79" s="398">
        <v>29</v>
      </c>
      <c r="K79" s="15">
        <f t="shared" si="3"/>
        <v>112.6063829787234</v>
      </c>
    </row>
    <row r="80" spans="1:11" x14ac:dyDescent="0.25">
      <c r="A80" s="13">
        <v>103</v>
      </c>
      <c r="B80" s="101" t="str">
        <f t="shared" si="2"/>
        <v>2017KS Č. Budějovice</v>
      </c>
      <c r="C80" s="13">
        <v>2017</v>
      </c>
      <c r="D80" s="13" t="s">
        <v>25</v>
      </c>
      <c r="E80" s="457">
        <v>811</v>
      </c>
      <c r="F80" s="398">
        <v>987</v>
      </c>
      <c r="G80" s="458">
        <v>1256</v>
      </c>
      <c r="H80" s="398">
        <v>71</v>
      </c>
      <c r="I80" s="398">
        <v>69</v>
      </c>
      <c r="J80" s="398">
        <v>46</v>
      </c>
      <c r="K80" s="15">
        <f t="shared" si="3"/>
        <v>243.33333333333331</v>
      </c>
    </row>
    <row r="81" spans="1:11" x14ac:dyDescent="0.25">
      <c r="A81" s="13">
        <v>104</v>
      </c>
      <c r="B81" s="101" t="str">
        <f t="shared" si="2"/>
        <v>2017KS Plzeň</v>
      </c>
      <c r="C81" s="13">
        <v>2017</v>
      </c>
      <c r="D81" s="13" t="s">
        <v>34</v>
      </c>
      <c r="E81" s="457">
        <v>410</v>
      </c>
      <c r="F81" s="398">
        <v>197</v>
      </c>
      <c r="G81" s="458">
        <v>1192</v>
      </c>
      <c r="H81" s="398">
        <v>101</v>
      </c>
      <c r="I81" s="398">
        <v>96</v>
      </c>
      <c r="J81" s="398">
        <v>61</v>
      </c>
      <c r="K81" s="15">
        <f t="shared" si="3"/>
        <v>231.92708333333331</v>
      </c>
    </row>
    <row r="82" spans="1:11" x14ac:dyDescent="0.25">
      <c r="A82" s="13">
        <v>105</v>
      </c>
      <c r="B82" s="101" t="str">
        <f t="shared" si="2"/>
        <v>2017KS Ústí n. Labem</v>
      </c>
      <c r="C82" s="13">
        <v>2017</v>
      </c>
      <c r="D82" s="13" t="s">
        <v>44</v>
      </c>
      <c r="E82" s="457">
        <v>417</v>
      </c>
      <c r="F82" s="398">
        <v>246</v>
      </c>
      <c r="G82" s="458">
        <v>685</v>
      </c>
      <c r="H82" s="398">
        <v>185</v>
      </c>
      <c r="I82" s="398">
        <v>182</v>
      </c>
      <c r="J82" s="398">
        <v>142</v>
      </c>
      <c r="K82" s="15">
        <f t="shared" si="3"/>
        <v>284.7802197802198</v>
      </c>
    </row>
    <row r="83" spans="1:11" x14ac:dyDescent="0.25">
      <c r="A83" s="13">
        <v>106</v>
      </c>
      <c r="B83" s="101" t="str">
        <f t="shared" si="2"/>
        <v>2017KS Hr. Králové</v>
      </c>
      <c r="C83" s="13">
        <v>2017</v>
      </c>
      <c r="D83" s="13" t="s">
        <v>55</v>
      </c>
      <c r="E83" s="457">
        <v>343</v>
      </c>
      <c r="F83" s="398">
        <v>134</v>
      </c>
      <c r="G83" s="458">
        <v>1124</v>
      </c>
      <c r="H83" s="398">
        <v>108</v>
      </c>
      <c r="I83" s="398">
        <v>115</v>
      </c>
      <c r="J83" s="398">
        <v>47</v>
      </c>
      <c r="K83" s="15">
        <f t="shared" si="3"/>
        <v>149.17391304347828</v>
      </c>
    </row>
    <row r="84" spans="1:11" x14ac:dyDescent="0.25">
      <c r="A84" s="13">
        <v>107</v>
      </c>
      <c r="B84" s="101" t="str">
        <f t="shared" si="2"/>
        <v>2017KS Brno</v>
      </c>
      <c r="C84" s="13">
        <v>2017</v>
      </c>
      <c r="D84" s="13" t="s">
        <v>67</v>
      </c>
      <c r="E84" s="457">
        <v>341</v>
      </c>
      <c r="F84" s="398">
        <v>184</v>
      </c>
      <c r="G84" s="458">
        <v>765</v>
      </c>
      <c r="H84" s="398">
        <v>224</v>
      </c>
      <c r="I84" s="398">
        <v>215</v>
      </c>
      <c r="J84" s="398">
        <v>135</v>
      </c>
      <c r="K84" s="15">
        <f t="shared" si="3"/>
        <v>229.18604651162792</v>
      </c>
    </row>
    <row r="85" spans="1:11" x14ac:dyDescent="0.25">
      <c r="A85" s="380">
        <v>108</v>
      </c>
      <c r="B85" s="381" t="str">
        <f t="shared" si="2"/>
        <v>2017KS Ostrava</v>
      </c>
      <c r="C85" s="380">
        <v>2017</v>
      </c>
      <c r="D85" s="380" t="s">
        <v>82</v>
      </c>
      <c r="E85" s="503">
        <v>615</v>
      </c>
      <c r="F85" s="437">
        <v>307</v>
      </c>
      <c r="G85" s="499">
        <v>1356</v>
      </c>
      <c r="H85" s="437">
        <v>220</v>
      </c>
      <c r="I85" s="437">
        <v>235</v>
      </c>
      <c r="J85" s="437">
        <v>130</v>
      </c>
      <c r="K85" s="384">
        <f t="shared" si="3"/>
        <v>201.91489361702128</v>
      </c>
    </row>
    <row r="86" spans="1:11" x14ac:dyDescent="0.25">
      <c r="A86" s="13">
        <v>101</v>
      </c>
      <c r="B86" s="101" t="str">
        <f t="shared" ref="B86:B93" si="4">CONCATENATE(C86,D86)</f>
        <v>2018MS Praha</v>
      </c>
      <c r="C86" s="13">
        <v>2018</v>
      </c>
      <c r="D86" s="13" t="s">
        <v>3</v>
      </c>
      <c r="E86" s="457">
        <v>624</v>
      </c>
      <c r="F86" s="398">
        <v>364</v>
      </c>
      <c r="G86" s="458">
        <v>1392</v>
      </c>
      <c r="H86" s="398">
        <v>301</v>
      </c>
      <c r="I86" s="398">
        <v>289</v>
      </c>
      <c r="J86" s="398">
        <v>159</v>
      </c>
      <c r="K86" s="15">
        <f t="shared" si="3"/>
        <v>200.81314878892732</v>
      </c>
    </row>
    <row r="87" spans="1:11" x14ac:dyDescent="0.25">
      <c r="A87" s="13">
        <v>102</v>
      </c>
      <c r="B87" s="101" t="str">
        <f t="shared" si="4"/>
        <v>2018KS Praha</v>
      </c>
      <c r="C87" s="13">
        <v>2018</v>
      </c>
      <c r="D87" s="13" t="s">
        <v>14</v>
      </c>
      <c r="E87" s="457">
        <v>211</v>
      </c>
      <c r="F87" s="398">
        <v>118</v>
      </c>
      <c r="G87" s="458">
        <v>358</v>
      </c>
      <c r="H87" s="398">
        <v>85</v>
      </c>
      <c r="I87" s="398">
        <v>83</v>
      </c>
      <c r="J87" s="398">
        <v>30</v>
      </c>
      <c r="K87" s="15">
        <f t="shared" si="3"/>
        <v>131.92771084337349</v>
      </c>
    </row>
    <row r="88" spans="1:11" x14ac:dyDescent="0.25">
      <c r="A88" s="13">
        <v>103</v>
      </c>
      <c r="B88" s="101" t="str">
        <f t="shared" si="4"/>
        <v>2018KS Č. Budějovice</v>
      </c>
      <c r="C88" s="13">
        <v>2018</v>
      </c>
      <c r="D88" s="13" t="s">
        <v>25</v>
      </c>
      <c r="E88" s="457">
        <v>375</v>
      </c>
      <c r="F88" s="398">
        <v>167</v>
      </c>
      <c r="G88" s="458">
        <v>1122</v>
      </c>
      <c r="H88" s="398">
        <v>58</v>
      </c>
      <c r="I88" s="398">
        <v>64</v>
      </c>
      <c r="J88" s="398">
        <v>41</v>
      </c>
      <c r="K88" s="15">
        <f t="shared" si="3"/>
        <v>233.828125</v>
      </c>
    </row>
    <row r="89" spans="1:11" x14ac:dyDescent="0.25">
      <c r="A89" s="13">
        <v>104</v>
      </c>
      <c r="B89" s="101" t="str">
        <f t="shared" si="4"/>
        <v>2018KS Plzeň</v>
      </c>
      <c r="C89" s="13">
        <v>2018</v>
      </c>
      <c r="D89" s="13" t="s">
        <v>34</v>
      </c>
      <c r="E89" s="457">
        <v>559</v>
      </c>
      <c r="F89" s="398">
        <v>285</v>
      </c>
      <c r="G89" s="458">
        <v>1444</v>
      </c>
      <c r="H89" s="398">
        <v>93</v>
      </c>
      <c r="I89" s="398">
        <v>100</v>
      </c>
      <c r="J89" s="398">
        <v>54</v>
      </c>
      <c r="K89" s="15">
        <f t="shared" si="3"/>
        <v>197.10000000000002</v>
      </c>
    </row>
    <row r="90" spans="1:11" x14ac:dyDescent="0.25">
      <c r="A90" s="13">
        <v>105</v>
      </c>
      <c r="B90" s="101" t="str">
        <f t="shared" si="4"/>
        <v>2018KS Ústí n. Labem</v>
      </c>
      <c r="C90" s="13">
        <v>2018</v>
      </c>
      <c r="D90" s="13" t="s">
        <v>44</v>
      </c>
      <c r="E90" s="457">
        <v>566</v>
      </c>
      <c r="F90" s="398">
        <v>324</v>
      </c>
      <c r="G90" s="458">
        <v>1673</v>
      </c>
      <c r="H90" s="398">
        <v>176</v>
      </c>
      <c r="I90" s="398">
        <v>184</v>
      </c>
      <c r="J90" s="398">
        <v>134</v>
      </c>
      <c r="K90" s="15">
        <f t="shared" si="3"/>
        <v>265.81521739130437</v>
      </c>
    </row>
    <row r="91" spans="1:11" x14ac:dyDescent="0.25">
      <c r="A91" s="13">
        <v>106</v>
      </c>
      <c r="B91" s="101" t="str">
        <f t="shared" si="4"/>
        <v>2018KS Hr. Králové</v>
      </c>
      <c r="C91" s="13">
        <v>2018</v>
      </c>
      <c r="D91" s="13" t="s">
        <v>55</v>
      </c>
      <c r="E91" s="457">
        <v>328</v>
      </c>
      <c r="F91" s="398">
        <v>131</v>
      </c>
      <c r="G91" s="458">
        <v>725</v>
      </c>
      <c r="H91" s="398">
        <v>103</v>
      </c>
      <c r="I91" s="398">
        <v>113</v>
      </c>
      <c r="J91" s="398">
        <v>36</v>
      </c>
      <c r="K91" s="15">
        <f t="shared" si="3"/>
        <v>116.28318584070796</v>
      </c>
    </row>
    <row r="92" spans="1:11" x14ac:dyDescent="0.25">
      <c r="A92" s="13">
        <v>107</v>
      </c>
      <c r="B92" s="101" t="str">
        <f t="shared" si="4"/>
        <v>2018KS Brno</v>
      </c>
      <c r="C92" s="13">
        <v>2018</v>
      </c>
      <c r="D92" s="13" t="s">
        <v>67</v>
      </c>
      <c r="E92" s="457">
        <v>449</v>
      </c>
      <c r="F92" s="398">
        <v>209</v>
      </c>
      <c r="G92" s="458">
        <v>1229</v>
      </c>
      <c r="H92" s="398">
        <v>244</v>
      </c>
      <c r="I92" s="398">
        <v>218</v>
      </c>
      <c r="J92" s="398">
        <v>162</v>
      </c>
      <c r="K92" s="15">
        <f t="shared" si="3"/>
        <v>271.23853211009174</v>
      </c>
    </row>
    <row r="93" spans="1:11" x14ac:dyDescent="0.25">
      <c r="A93" s="13">
        <v>108</v>
      </c>
      <c r="B93" s="101" t="str">
        <f t="shared" si="4"/>
        <v>2018KS Ostrava</v>
      </c>
      <c r="C93" s="13">
        <v>2018</v>
      </c>
      <c r="D93" s="13" t="s">
        <v>82</v>
      </c>
      <c r="E93" s="457">
        <v>691</v>
      </c>
      <c r="F93" s="398">
        <v>255</v>
      </c>
      <c r="G93" s="458">
        <v>2397</v>
      </c>
      <c r="H93" s="398">
        <v>214</v>
      </c>
      <c r="I93" s="398">
        <v>189</v>
      </c>
      <c r="J93" s="398">
        <v>155</v>
      </c>
      <c r="K93" s="15">
        <f t="shared" si="3"/>
        <v>299.33862433862436</v>
      </c>
    </row>
    <row r="94" spans="1:11" x14ac:dyDescent="0.25">
      <c r="A94" s="13">
        <v>101</v>
      </c>
      <c r="B94" s="101" t="str">
        <f t="shared" ref="B94:B101" si="5">CONCATENATE(C94,D94)</f>
        <v>2019MS Praha</v>
      </c>
      <c r="C94" s="13">
        <v>2019</v>
      </c>
      <c r="D94" s="13" t="s">
        <v>3</v>
      </c>
      <c r="E94" s="457">
        <v>1832</v>
      </c>
      <c r="F94" s="398">
        <v>1881</v>
      </c>
      <c r="G94" s="458">
        <v>2413</v>
      </c>
      <c r="H94" s="398">
        <v>260</v>
      </c>
      <c r="I94" s="398">
        <v>244</v>
      </c>
      <c r="J94" s="398">
        <v>176</v>
      </c>
      <c r="K94" s="15">
        <f t="shared" si="3"/>
        <v>263.27868852459017</v>
      </c>
    </row>
    <row r="95" spans="1:11" x14ac:dyDescent="0.25">
      <c r="A95" s="13">
        <v>102</v>
      </c>
      <c r="B95" s="101" t="str">
        <f t="shared" si="5"/>
        <v>2019KS Praha</v>
      </c>
      <c r="C95" s="13">
        <v>2019</v>
      </c>
      <c r="D95" s="13" t="s">
        <v>14</v>
      </c>
      <c r="E95" s="457">
        <v>455</v>
      </c>
      <c r="F95" s="398">
        <v>138</v>
      </c>
      <c r="G95" s="458">
        <v>1616</v>
      </c>
      <c r="H95" s="398">
        <v>88</v>
      </c>
      <c r="I95" s="398">
        <v>88</v>
      </c>
      <c r="J95" s="398">
        <v>30</v>
      </c>
      <c r="K95" s="15">
        <f t="shared" si="3"/>
        <v>124.43181818181817</v>
      </c>
    </row>
    <row r="96" spans="1:11" x14ac:dyDescent="0.25">
      <c r="A96" s="13">
        <v>103</v>
      </c>
      <c r="B96" s="101" t="str">
        <f t="shared" si="5"/>
        <v>2019KS Č. Budějovice</v>
      </c>
      <c r="C96" s="13">
        <v>2019</v>
      </c>
      <c r="D96" s="13" t="s">
        <v>25</v>
      </c>
      <c r="E96" s="457">
        <v>908</v>
      </c>
      <c r="F96" s="398">
        <v>344</v>
      </c>
      <c r="G96" s="458">
        <v>3409</v>
      </c>
      <c r="H96" s="398">
        <v>58</v>
      </c>
      <c r="I96" s="398">
        <v>50</v>
      </c>
      <c r="J96" s="398">
        <v>49</v>
      </c>
      <c r="K96" s="15">
        <f t="shared" si="3"/>
        <v>357.7</v>
      </c>
    </row>
    <row r="97" spans="1:11" x14ac:dyDescent="0.25">
      <c r="A97" s="13">
        <v>104</v>
      </c>
      <c r="B97" s="101" t="str">
        <f t="shared" si="5"/>
        <v>2019KS Plzeň</v>
      </c>
      <c r="C97" s="13">
        <v>2019</v>
      </c>
      <c r="D97" s="13" t="s">
        <v>34</v>
      </c>
      <c r="E97" s="457">
        <v>613</v>
      </c>
      <c r="F97" s="398">
        <v>387</v>
      </c>
      <c r="G97" s="458">
        <v>2393</v>
      </c>
      <c r="H97" s="398">
        <v>113</v>
      </c>
      <c r="I97" s="398">
        <v>110</v>
      </c>
      <c r="J97" s="398">
        <v>57</v>
      </c>
      <c r="K97" s="15">
        <f t="shared" si="3"/>
        <v>189.13636363636363</v>
      </c>
    </row>
    <row r="98" spans="1:11" x14ac:dyDescent="0.25">
      <c r="A98" s="13">
        <v>105</v>
      </c>
      <c r="B98" s="101" t="str">
        <f t="shared" si="5"/>
        <v>2019KS Ústí n. Labem</v>
      </c>
      <c r="C98" s="13">
        <v>2019</v>
      </c>
      <c r="D98" s="13" t="s">
        <v>44</v>
      </c>
      <c r="E98" s="457">
        <v>631</v>
      </c>
      <c r="F98" s="398">
        <v>332</v>
      </c>
      <c r="G98" s="458">
        <v>1302</v>
      </c>
      <c r="H98" s="398">
        <v>147</v>
      </c>
      <c r="I98" s="398">
        <v>158</v>
      </c>
      <c r="J98" s="398">
        <v>124</v>
      </c>
      <c r="K98" s="15">
        <f t="shared" si="3"/>
        <v>286.45569620253161</v>
      </c>
    </row>
    <row r="99" spans="1:11" x14ac:dyDescent="0.25">
      <c r="A99" s="13">
        <v>106</v>
      </c>
      <c r="B99" s="101" t="str">
        <f t="shared" si="5"/>
        <v>2019KS Hr. Králové</v>
      </c>
      <c r="C99" s="13">
        <v>2019</v>
      </c>
      <c r="D99" s="13" t="s">
        <v>55</v>
      </c>
      <c r="E99" s="457">
        <v>489</v>
      </c>
      <c r="F99" s="398">
        <v>91</v>
      </c>
      <c r="G99" s="458">
        <v>2150</v>
      </c>
      <c r="H99" s="398">
        <v>95</v>
      </c>
      <c r="I99" s="398">
        <v>103</v>
      </c>
      <c r="J99" s="398">
        <v>27</v>
      </c>
      <c r="K99" s="15">
        <f t="shared" si="3"/>
        <v>95.679611650485441</v>
      </c>
    </row>
    <row r="100" spans="1:11" x14ac:dyDescent="0.25">
      <c r="A100" s="13">
        <v>107</v>
      </c>
      <c r="B100" s="101" t="str">
        <f t="shared" si="5"/>
        <v>2019KS Brno</v>
      </c>
      <c r="C100" s="13">
        <v>2019</v>
      </c>
      <c r="D100" s="13" t="s">
        <v>67</v>
      </c>
      <c r="E100" s="457">
        <v>455</v>
      </c>
      <c r="F100" s="398">
        <v>259</v>
      </c>
      <c r="G100" s="458">
        <v>1056</v>
      </c>
      <c r="H100" s="398">
        <v>246</v>
      </c>
      <c r="I100" s="398">
        <v>242</v>
      </c>
      <c r="J100" s="398">
        <v>167</v>
      </c>
      <c r="K100" s="15">
        <f t="shared" si="3"/>
        <v>251.88016528925621</v>
      </c>
    </row>
    <row r="101" spans="1:11" ht="16.5" thickBot="1" x14ac:dyDescent="0.3">
      <c r="A101" s="18">
        <v>108</v>
      </c>
      <c r="B101" s="102" t="str">
        <f t="shared" si="5"/>
        <v>2019KS Ostrava</v>
      </c>
      <c r="C101" s="18">
        <v>2019</v>
      </c>
      <c r="D101" s="18" t="s">
        <v>82</v>
      </c>
      <c r="E101" s="459">
        <v>576</v>
      </c>
      <c r="F101" s="399">
        <v>290</v>
      </c>
      <c r="G101" s="460">
        <v>1623</v>
      </c>
      <c r="H101" s="399">
        <v>164</v>
      </c>
      <c r="I101" s="399">
        <v>197</v>
      </c>
      <c r="J101" s="399">
        <v>122</v>
      </c>
      <c r="K101" s="20">
        <f t="shared" si="3"/>
        <v>226.04060913705584</v>
      </c>
    </row>
    <row r="102" spans="1:11" ht="16.5" thickTop="1" x14ac:dyDescent="0.25"/>
  </sheetData>
  <sheetProtection algorithmName="SHA-512" hashValue="+dpS18UqT1j0dPtCZAKNkW5Tw8gIukOMdgKJFdTlyFQ48smpTBA7Pdt53WEv4kVREI2WKKaf0MCqpEfmbtYo/w==" saltValue="ulYa2DGh+Tf59IpwypYdWw==" spinCount="100000" sheet="1" objects="1" scenarios="1"/>
  <autoFilter ref="A5:K101"/>
  <mergeCells count="2">
    <mergeCell ref="E4:G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8"/>
  <dimension ref="A1:P141"/>
  <sheetViews>
    <sheetView workbookViewId="0">
      <selection activeCell="E17" sqref="E17"/>
    </sheetView>
  </sheetViews>
  <sheetFormatPr defaultRowHeight="15.75" x14ac:dyDescent="0.25"/>
  <cols>
    <col min="2" max="4" width="12.625" customWidth="1"/>
    <col min="5" max="8" width="14.625" customWidth="1"/>
    <col min="9" max="11" width="12.625" customWidth="1"/>
    <col min="14" max="14" width="9.375" bestFit="1" customWidth="1"/>
  </cols>
  <sheetData>
    <row r="1" spans="1:16" x14ac:dyDescent="0.25">
      <c r="A1" s="1" t="s">
        <v>193</v>
      </c>
    </row>
    <row r="2" spans="1:16" x14ac:dyDescent="0.25">
      <c r="A2" s="672" t="s">
        <v>214</v>
      </c>
      <c r="B2" s="672"/>
      <c r="C2" t="str">
        <f>'Výsl. KS trest - 2019'!C2</f>
        <v>MS Praha</v>
      </c>
      <c r="F2" s="672" t="s">
        <v>215</v>
      </c>
      <c r="G2" s="672"/>
      <c r="H2" t="str">
        <f>'Výsl. KS civil - 2019'!C2</f>
        <v>MS Praha</v>
      </c>
      <c r="J2" s="672" t="s">
        <v>209</v>
      </c>
      <c r="K2" s="672"/>
      <c r="L2" t="str">
        <f>'Výsl. KS spravni - 2019'!$C$2</f>
        <v>MS Praha</v>
      </c>
      <c r="N2" s="672" t="s">
        <v>243</v>
      </c>
      <c r="O2" s="672"/>
      <c r="P2" t="str">
        <f>'Výsl. KS INS - 2019'!C2</f>
        <v>MS Praha</v>
      </c>
    </row>
    <row r="3" spans="1:16" ht="16.5" thickBot="1" x14ac:dyDescent="0.3">
      <c r="H3" t="s">
        <v>132</v>
      </c>
      <c r="L3" t="s">
        <v>132</v>
      </c>
      <c r="P3" t="s">
        <v>132</v>
      </c>
    </row>
    <row r="4" spans="1:16" ht="17.25" thickTop="1" thickBot="1" x14ac:dyDescent="0.3">
      <c r="A4" s="107" t="s">
        <v>194</v>
      </c>
      <c r="C4" t="s">
        <v>199</v>
      </c>
    </row>
    <row r="5" spans="1:16" ht="16.5" thickTop="1" x14ac:dyDescent="0.25">
      <c r="A5" s="100" t="s">
        <v>3</v>
      </c>
      <c r="C5" t="str">
        <f>'Výsl. KS trest - 2019'!$C$2</f>
        <v>MS Praha</v>
      </c>
    </row>
    <row r="6" spans="1:16" x14ac:dyDescent="0.25">
      <c r="A6" s="13" t="s">
        <v>14</v>
      </c>
      <c r="C6" t="s">
        <v>132</v>
      </c>
    </row>
    <row r="7" spans="1:16" x14ac:dyDescent="0.25">
      <c r="A7" s="13" t="s">
        <v>25</v>
      </c>
    </row>
    <row r="8" spans="1:16" x14ac:dyDescent="0.25">
      <c r="A8" s="13" t="s">
        <v>34</v>
      </c>
    </row>
    <row r="9" spans="1:16" x14ac:dyDescent="0.25">
      <c r="A9" s="13" t="s">
        <v>44</v>
      </c>
    </row>
    <row r="10" spans="1:16" x14ac:dyDescent="0.25">
      <c r="A10" s="13" t="s">
        <v>55</v>
      </c>
    </row>
    <row r="11" spans="1:16" x14ac:dyDescent="0.25">
      <c r="A11" s="13" t="s">
        <v>67</v>
      </c>
    </row>
    <row r="12" spans="1:16" ht="16.5" thickBot="1" x14ac:dyDescent="0.3">
      <c r="A12" s="18" t="s">
        <v>82</v>
      </c>
    </row>
    <row r="13" spans="1:16" ht="16.5" thickTop="1" x14ac:dyDescent="0.25"/>
    <row r="14" spans="1:16" ht="16.5" thickBot="1" x14ac:dyDescent="0.3">
      <c r="A14" s="1" t="s">
        <v>202</v>
      </c>
      <c r="C14" s="1"/>
    </row>
    <row r="15" spans="1:16" ht="16.5" thickTop="1" x14ac:dyDescent="0.25">
      <c r="A15" s="94"/>
      <c r="B15" s="661" t="s">
        <v>1</v>
      </c>
      <c r="C15" s="662"/>
      <c r="D15" s="663"/>
      <c r="E15" s="664" t="s">
        <v>109</v>
      </c>
      <c r="F15" s="664"/>
      <c r="G15" s="664"/>
      <c r="H15" s="664"/>
    </row>
    <row r="16" spans="1:16" ht="16.5" thickBot="1" x14ac:dyDescent="0.3">
      <c r="A16" s="25" t="s">
        <v>137</v>
      </c>
      <c r="B16" s="24" t="s">
        <v>96</v>
      </c>
      <c r="C16" s="5" t="s">
        <v>97</v>
      </c>
      <c r="D16" s="25" t="s">
        <v>98</v>
      </c>
      <c r="E16" s="6" t="s">
        <v>124</v>
      </c>
      <c r="F16" s="6" t="s">
        <v>125</v>
      </c>
      <c r="G16" s="6" t="s">
        <v>126</v>
      </c>
      <c r="H16" s="6" t="s">
        <v>177</v>
      </c>
    </row>
    <row r="17" spans="1:8" ht="16.5" thickTop="1" x14ac:dyDescent="0.25">
      <c r="A17" s="73">
        <v>2008</v>
      </c>
      <c r="B17" s="72">
        <f>VLOOKUP($A17&amp;$C$2,Databáze_trest_KS!$B$5:$N$200,MATCH(B$16,Databáze_trest_KS!$B$5:$K$5,0),0)</f>
        <v>323</v>
      </c>
      <c r="C17" s="8">
        <f>VLOOKUP($A17&amp;$C$2,Databáze_trest_KS!$B$5:$N$200,MATCH(C$16,Databáze_trest_KS!$B$5:$K$5,0),0)</f>
        <v>208</v>
      </c>
      <c r="D17" s="73">
        <f>VLOOKUP($A17&amp;$C$2,Databáze_trest_KS!$B$5:$N$200,MATCH(D$16,Databáze_trest_KS!$B$5:$K$5,0),0)</f>
        <v>673</v>
      </c>
      <c r="E17" s="8">
        <f>VLOOKUP($A17&amp;$C$2,Databáze_trest_KS!$B$5:$N$200,MATCH(E$128,Databáze_trest_KS!$B$5:$K$5,0),0)</f>
        <v>306</v>
      </c>
      <c r="F17" s="8">
        <f>VLOOKUP($A17&amp;$C$2,Databáze_trest_KS!$B$5:$N$200,MATCH(F$16,Databáze_trest_KS!$B$5:$K$5,0),0)</f>
        <v>293</v>
      </c>
      <c r="G17" s="8">
        <f>VLOOKUP($A17&amp;$C$2,Databáze_trest_KS!$B$5:$N$200,MATCH(G$16,Databáze_trest_KS!$B$5:$K$5,0),0)</f>
        <v>198</v>
      </c>
      <c r="H17" s="10">
        <f>VLOOKUP($A17&amp;$C$2,Databáze_trest_KS!$B$5:$N$200,MATCH(H$16,Databáze_trest_KS!$B$5:$K$5,0),0)</f>
        <v>246.65529010238907</v>
      </c>
    </row>
    <row r="18" spans="1:8" x14ac:dyDescent="0.25">
      <c r="A18" s="75">
        <v>2009</v>
      </c>
      <c r="B18" s="74">
        <f>VLOOKUP($A18&amp;$C$2,Databáze_trest_KS!$B$5:$N$200,MATCH(B$16,Databáze_trest_KS!$B$5:$K$5,0),0)</f>
        <v>431</v>
      </c>
      <c r="C18" s="13">
        <f>VLOOKUP($A18&amp;$C$2,Databáze_trest_KS!$B$5:$N$200,MATCH(C$16,Databáze_trest_KS!$B$5:$K$5,0),0)</f>
        <v>334</v>
      </c>
      <c r="D18" s="75">
        <f>VLOOKUP($A18&amp;$C$2,Databáze_trest_KS!$B$5:$N$200,MATCH(D$16,Databáze_trest_KS!$B$5:$K$5,0),0)</f>
        <v>857</v>
      </c>
      <c r="E18" s="13">
        <f>VLOOKUP($A18&amp;$C$2,Databáze_trest_KS!$B$5:$N$200,MATCH(E$128,Databáze_trest_KS!$B$5:$K$5,0),0)</f>
        <v>314</v>
      </c>
      <c r="F18" s="13">
        <f>VLOOKUP($A18&amp;$C$2,Databáze_trest_KS!$B$5:$N$200,MATCH(F$16,Databáze_trest_KS!$B$5:$K$5,0),0)</f>
        <v>338</v>
      </c>
      <c r="G18" s="13">
        <f>VLOOKUP($A18&amp;$C$2,Databáze_trest_KS!$B$5:$N$200,MATCH(G$16,Databáze_trest_KS!$B$5:$K$5,0),0)</f>
        <v>171</v>
      </c>
      <c r="H18" s="15">
        <f>VLOOKUP($A18&amp;$C$2,Databáze_trest_KS!$B$5:$N$200,MATCH(H$16,Databáze_trest_KS!$B$5:$K$5,0),0)</f>
        <v>184.65976331360949</v>
      </c>
    </row>
    <row r="19" spans="1:8" x14ac:dyDescent="0.25">
      <c r="A19" s="75">
        <v>2010</v>
      </c>
      <c r="B19" s="74">
        <f>VLOOKUP($A19&amp;$C$2,Databáze_trest_KS!$B$5:$N$200,MATCH(B$16,Databáze_trest_KS!$B$5:$K$5,0),0)</f>
        <v>435</v>
      </c>
      <c r="C19" s="13">
        <f>VLOOKUP($A19&amp;$C$2,Databáze_trest_KS!$B$5:$N$200,MATCH(C$16,Databáze_trest_KS!$B$5:$K$5,0),0)</f>
        <v>256</v>
      </c>
      <c r="D19" s="75">
        <f>VLOOKUP($A19&amp;$C$2,Databáze_trest_KS!$B$5:$N$200,MATCH(D$16,Databáze_trest_KS!$B$5:$K$5,0),0)</f>
        <v>1125</v>
      </c>
      <c r="E19" s="13">
        <f>VLOOKUP($A19&amp;$C$2,Databáze_trest_KS!$B$5:$N$200,MATCH(E$128,Databáze_trest_KS!$B$5:$K$5,0),0)</f>
        <v>282</v>
      </c>
      <c r="F19" s="13">
        <f>VLOOKUP($A19&amp;$C$2,Databáze_trest_KS!$B$5:$N$200,MATCH(F$16,Databáze_trest_KS!$B$5:$K$5,0),0)</f>
        <v>302</v>
      </c>
      <c r="G19" s="13">
        <f>VLOOKUP($A19&amp;$C$2,Databáze_trest_KS!$B$5:$N$200,MATCH(G$16,Databáze_trest_KS!$B$5:$K$5,0),0)</f>
        <v>150</v>
      </c>
      <c r="H19" s="15">
        <f>VLOOKUP($A19&amp;$C$2,Databáze_trest_KS!$B$5:$N$200,MATCH(H$16,Databáze_trest_KS!$B$5:$K$5,0),0)</f>
        <v>181.29139072847681</v>
      </c>
    </row>
    <row r="20" spans="1:8" x14ac:dyDescent="0.25">
      <c r="A20" s="75">
        <v>2011</v>
      </c>
      <c r="B20" s="74">
        <f>VLOOKUP($A20&amp;$C$2,Databáze_trest_KS!$B$5:$N$200,MATCH(B$16,Databáze_trest_KS!$B$5:$K$5,0),0)</f>
        <v>596</v>
      </c>
      <c r="C20" s="13">
        <f>VLOOKUP($A20&amp;$C$2,Databáze_trest_KS!$B$5:$N$200,MATCH(C$16,Databáze_trest_KS!$B$5:$K$5,0),0)</f>
        <v>265</v>
      </c>
      <c r="D20" s="75">
        <f>VLOOKUP($A20&amp;$C$2,Databáze_trest_KS!$B$5:$N$200,MATCH(D$16,Databáze_trest_KS!$B$5:$K$5,0),0)</f>
        <v>1716</v>
      </c>
      <c r="E20" s="13">
        <f>VLOOKUP($A20&amp;$C$2,Databáze_trest_KS!$B$5:$N$200,MATCH(E$128,Databáze_trest_KS!$B$5:$K$5,0),0)</f>
        <v>275</v>
      </c>
      <c r="F20" s="13">
        <f>VLOOKUP($A20&amp;$C$2,Databáze_trest_KS!$B$5:$N$200,MATCH(F$16,Databáze_trest_KS!$B$5:$K$5,0),0)</f>
        <v>301</v>
      </c>
      <c r="G20" s="13">
        <f>VLOOKUP($A20&amp;$C$2,Databáze_trest_KS!$B$5:$N$200,MATCH(G$16,Databáze_trest_KS!$B$5:$K$5,0),0)</f>
        <v>123</v>
      </c>
      <c r="H20" s="15">
        <f>VLOOKUP($A20&amp;$C$2,Databáze_trest_KS!$B$5:$N$200,MATCH(H$16,Databáze_trest_KS!$B$5:$K$5,0),0)</f>
        <v>149.15282392026577</v>
      </c>
    </row>
    <row r="21" spans="1:8" x14ac:dyDescent="0.25">
      <c r="A21" s="75">
        <v>2012</v>
      </c>
      <c r="B21" s="74">
        <f>VLOOKUP($A21&amp;$C$2,Databáze_trest_KS!$B$5:$N$200,MATCH(B$16,Databáze_trest_KS!$B$5:$K$5,0),0)</f>
        <v>525</v>
      </c>
      <c r="C21" s="13">
        <f>VLOOKUP($A21&amp;$C$2,Databáze_trest_KS!$B$5:$N$200,MATCH(C$16,Databáze_trest_KS!$B$5:$K$5,0),0)</f>
        <v>211</v>
      </c>
      <c r="D21" s="75">
        <f>VLOOKUP($A21&amp;$C$2,Databáze_trest_KS!$B$5:$N$200,MATCH(D$16,Databáze_trest_KS!$B$5:$K$5,0),0)</f>
        <v>1481</v>
      </c>
      <c r="E21" s="13">
        <f>VLOOKUP($A21&amp;$C$2,Databáze_trest_KS!$B$5:$N$200,MATCH(E$128,Databáze_trest_KS!$B$5:$K$5,0),0)</f>
        <v>290</v>
      </c>
      <c r="F21" s="13">
        <f>VLOOKUP($A21&amp;$C$2,Databáze_trest_KS!$B$5:$N$200,MATCH(F$16,Databáze_trest_KS!$B$5:$K$5,0),0)</f>
        <v>270</v>
      </c>
      <c r="G21" s="13">
        <f>VLOOKUP($A21&amp;$C$2,Databáze_trest_KS!$B$5:$N$200,MATCH(G$16,Databáze_trest_KS!$B$5:$K$5,0),0)</f>
        <v>142</v>
      </c>
      <c r="H21" s="15">
        <f>VLOOKUP($A21&amp;$C$2,Databáze_trest_KS!$B$5:$N$200,MATCH(H$16,Databáze_trest_KS!$B$5:$K$5,0),0)</f>
        <v>191.96296296296296</v>
      </c>
    </row>
    <row r="22" spans="1:8" x14ac:dyDescent="0.25">
      <c r="A22" s="75">
        <v>2013</v>
      </c>
      <c r="B22" s="74">
        <f>VLOOKUP($A22&amp;$C$2,Databáze_trest_KS!$B$5:$N$200,MATCH(B$16,Databáze_trest_KS!$B$5:$K$5,0),0)</f>
        <v>474</v>
      </c>
      <c r="C22" s="13">
        <f>VLOOKUP($A22&amp;$C$2,Databáze_trest_KS!$B$5:$N$200,MATCH(C$16,Databáze_trest_KS!$B$5:$K$5,0),0)</f>
        <v>244</v>
      </c>
      <c r="D22" s="75">
        <f>VLOOKUP($A22&amp;$C$2,Databáze_trest_KS!$B$5:$N$200,MATCH(D$16,Databáze_trest_KS!$B$5:$K$5,0),0)</f>
        <v>1490</v>
      </c>
      <c r="E22" s="13">
        <f>VLOOKUP($A22&amp;$C$2,Databáze_trest_KS!$B$5:$N$200,MATCH(E$128,Databáze_trest_KS!$B$5:$K$5,0),0)</f>
        <v>304</v>
      </c>
      <c r="F22" s="13">
        <f>VLOOKUP($A22&amp;$C$2,Databáze_trest_KS!$B$5:$N$200,MATCH(F$16,Databáze_trest_KS!$B$5:$K$5,0),0)</f>
        <v>293</v>
      </c>
      <c r="G22" s="13">
        <f>VLOOKUP($A22&amp;$C$2,Databáze_trest_KS!$B$5:$N$200,MATCH(G$16,Databáze_trest_KS!$B$5:$K$5,0),0)</f>
        <v>153</v>
      </c>
      <c r="H22" s="15">
        <f>VLOOKUP($A22&amp;$C$2,Databáze_trest_KS!$B$5:$N$200,MATCH(H$16,Databáze_trest_KS!$B$5:$K$5,0),0)</f>
        <v>190.59726962457339</v>
      </c>
    </row>
    <row r="23" spans="1:8" x14ac:dyDescent="0.25">
      <c r="A23" s="75">
        <v>2014</v>
      </c>
      <c r="B23" s="74">
        <f>VLOOKUP($A23&amp;$C$2,Databáze_trest_KS!$B$5:$N$200,MATCH(B$16,Databáze_trest_KS!$B$5:$K$5,0),0)</f>
        <v>474</v>
      </c>
      <c r="C23" s="13">
        <f>VLOOKUP($A23&amp;$C$2,Databáze_trest_KS!$B$5:$N$200,MATCH(C$16,Databáze_trest_KS!$B$5:$K$5,0),0)</f>
        <v>221</v>
      </c>
      <c r="D23" s="75">
        <f>VLOOKUP($A23&amp;$C$2,Databáze_trest_KS!$B$5:$N$200,MATCH(D$16,Databáze_trest_KS!$B$5:$K$5,0),0)</f>
        <v>1674</v>
      </c>
      <c r="E23" s="13">
        <f>VLOOKUP($A23&amp;$C$2,Databáze_trest_KS!$B$5:$N$200,MATCH(E$128,Databáze_trest_KS!$B$5:$K$5,0),0)</f>
        <v>315</v>
      </c>
      <c r="F23" s="13">
        <f>VLOOKUP($A23&amp;$C$2,Databáze_trest_KS!$B$5:$N$200,MATCH(F$16,Databáze_trest_KS!$B$5:$K$5,0),0)</f>
        <v>309</v>
      </c>
      <c r="G23" s="13">
        <f>VLOOKUP($A23&amp;$C$2,Databáze_trest_KS!$B$5:$N$200,MATCH(G$16,Databáze_trest_KS!$B$5:$K$5,0),0)</f>
        <v>159</v>
      </c>
      <c r="H23" s="15">
        <f>VLOOKUP($A23&amp;$C$2,Databáze_trest_KS!$B$5:$N$200,MATCH(H$16,Databáze_trest_KS!$B$5:$K$5,0),0)</f>
        <v>187.81553398058253</v>
      </c>
    </row>
    <row r="24" spans="1:8" x14ac:dyDescent="0.25">
      <c r="A24" s="75">
        <v>2015</v>
      </c>
      <c r="B24" s="74">
        <f>VLOOKUP($A24&amp;$C$2,Databáze_trest_KS!$B$5:$N$200,MATCH(B$16,Databáze_trest_KS!$B$5:$K$5,0),0)</f>
        <v>484</v>
      </c>
      <c r="C24" s="13">
        <f>VLOOKUP($A24&amp;$C$2,Databáze_trest_KS!$B$5:$N$200,MATCH(C$16,Databáze_trest_KS!$B$5:$K$5,0),0)</f>
        <v>209</v>
      </c>
      <c r="D24" s="75">
        <f>VLOOKUP($A24&amp;$C$2,Databáze_trest_KS!$B$5:$N$200,MATCH(D$16,Databáze_trest_KS!$B$5:$K$5,0),0)</f>
        <v>1123</v>
      </c>
      <c r="E24" s="13">
        <f>VLOOKUP($A24&amp;$C$2,Databáze_trest_KS!$B$5:$N$200,MATCH(E$128,Databáze_trest_KS!$B$5:$K$5,0),0)</f>
        <v>340</v>
      </c>
      <c r="F24" s="13">
        <f>VLOOKUP($A24&amp;$C$2,Databáze_trest_KS!$B$5:$N$200,MATCH(F$16,Databáze_trest_KS!$B$5:$K$5,0),0)</f>
        <v>310</v>
      </c>
      <c r="G24" s="13">
        <f>VLOOKUP($A24&amp;$C$2,Databáze_trest_KS!$B$5:$N$200,MATCH(G$16,Databáze_trest_KS!$B$5:$K$5,0),0)</f>
        <v>189</v>
      </c>
      <c r="H24" s="15">
        <f>VLOOKUP($A24&amp;$C$2,Databáze_trest_KS!$B$5:$N$200,MATCH(H$16,Databáze_trest_KS!$B$5:$K$5,0),0)</f>
        <v>222.5322580645161</v>
      </c>
    </row>
    <row r="25" spans="1:8" x14ac:dyDescent="0.25">
      <c r="A25" s="75">
        <v>2016</v>
      </c>
      <c r="B25" s="74">
        <f>VLOOKUP($A25&amp;$C$2,Databáze_trest_KS!$B$5:$N$200,MATCH(B$16,Databáze_trest_KS!$B$5:$K$5,0),0)</f>
        <v>394</v>
      </c>
      <c r="C25" s="13">
        <f>VLOOKUP($A25&amp;$C$2,Databáze_trest_KS!$B$5:$N$200,MATCH(C$16,Databáze_trest_KS!$B$5:$K$5,0),0)</f>
        <v>282</v>
      </c>
      <c r="D25" s="75">
        <f>VLOOKUP($A25&amp;$C$2,Databáze_trest_KS!$B$5:$N$200,MATCH(D$16,Databáze_trest_KS!$B$5:$K$5,0),0)</f>
        <v>904</v>
      </c>
      <c r="E25" s="13">
        <f>VLOOKUP($A25&amp;$C$2,Databáze_trest_KS!$B$5:$N$200,MATCH(E$128,Databáze_trest_KS!$B$5:$K$5,0),0)</f>
        <v>292</v>
      </c>
      <c r="F25" s="13">
        <f>VLOOKUP($A25&amp;$C$2,Databáze_trest_KS!$B$5:$N$200,MATCH(F$16,Databáze_trest_KS!$B$5:$K$5,0),0)</f>
        <v>318</v>
      </c>
      <c r="G25" s="13">
        <f>VLOOKUP($A25&amp;$C$2,Databáze_trest_KS!$B$5:$N$200,MATCH(G$16,Databáze_trest_KS!$B$5:$K$5,0),0)</f>
        <v>165</v>
      </c>
      <c r="H25" s="15">
        <f>VLOOKUP($A25&amp;$C$2,Databáze_trest_KS!$B$5:$N$200,MATCH(H$16,Databáze_trest_KS!$B$5:$K$5,0),0)</f>
        <v>189.38679245283018</v>
      </c>
    </row>
    <row r="26" spans="1:8" x14ac:dyDescent="0.25">
      <c r="A26" s="383">
        <v>2017</v>
      </c>
      <c r="B26" s="382">
        <f>VLOOKUP($A26&amp;$C$2,Databáze_trest_KS!$B$5:$N$200,MATCH(B$16,Databáze_trest_KS!$B$5:$K$5,0),0)</f>
        <v>519</v>
      </c>
      <c r="C26" s="380">
        <f>VLOOKUP($A26&amp;$C$2,Databáze_trest_KS!$B$5:$N$200,MATCH(C$16,Databáze_trest_KS!$B$5:$K$5,0),0)</f>
        <v>397</v>
      </c>
      <c r="D26" s="383">
        <f>VLOOKUP($A26&amp;$C$2,Databáze_trest_KS!$B$5:$N$200,MATCH(D$16,Databáze_trest_KS!$B$5:$K$5,0),0)</f>
        <v>952</v>
      </c>
      <c r="E26" s="380">
        <f>VLOOKUP($A26&amp;$C$2,Databáze_trest_KS!$B$5:$N$200,MATCH(E$128,Databáze_trest_KS!$B$5:$K$5,0),0)</f>
        <v>266</v>
      </c>
      <c r="F26" s="380">
        <f>VLOOKUP($A26&amp;$C$2,Databáze_trest_KS!$B$5:$N$200,MATCH(F$16,Databáze_trest_KS!$B$5:$K$5,0),0)</f>
        <v>284</v>
      </c>
      <c r="G26" s="380">
        <f>VLOOKUP($A26&amp;$C$2,Databáze_trest_KS!$B$5:$N$200,MATCH(G$16,Databáze_trest_KS!$B$5:$K$5,0),0)</f>
        <v>147</v>
      </c>
      <c r="H26" s="384">
        <f>VLOOKUP($A26&amp;$C$2,Databáze_trest_KS!$B$5:$N$200,MATCH(H$16,Databáze_trest_KS!$B$5:$K$5,0),0)</f>
        <v>188.92605633802816</v>
      </c>
    </row>
    <row r="27" spans="1:8" x14ac:dyDescent="0.25">
      <c r="A27" s="383">
        <v>2018</v>
      </c>
      <c r="B27" s="382">
        <f>VLOOKUP($A27&amp;$C$2,Databáze_trest_KS!$B$5:$N$200,MATCH(B$16,Databáze_trest_KS!$B$5:$K$5,0),0)</f>
        <v>624</v>
      </c>
      <c r="C27" s="380">
        <f>VLOOKUP($A27&amp;$C$2,Databáze_trest_KS!$B$5:$N$200,MATCH(C$16,Databáze_trest_KS!$B$5:$K$5,0),0)</f>
        <v>364</v>
      </c>
      <c r="D27" s="383">
        <f>VLOOKUP($A27&amp;$C$2,Databáze_trest_KS!$B$5:$N$200,MATCH(D$16,Databáze_trest_KS!$B$5:$K$5,0),0)</f>
        <v>1392</v>
      </c>
      <c r="E27" s="382">
        <f>VLOOKUP($A27&amp;$C$2,Databáze_trest_KS!$B$5:$N$200,MATCH(E$128,Databáze_trest_KS!$B$5:$K$5,0),0)</f>
        <v>301</v>
      </c>
      <c r="F27" s="380">
        <f>VLOOKUP($A27&amp;$C$2,Databáze_trest_KS!$B$5:$N$200,MATCH(F$16,Databáze_trest_KS!$B$5:$K$5,0),0)</f>
        <v>289</v>
      </c>
      <c r="G27" s="380">
        <f>VLOOKUP($A27&amp;$C$2,Databáze_trest_KS!$B$5:$N$200,MATCH(G$16,Databáze_trest_KS!$B$5:$K$5,0),0)</f>
        <v>159</v>
      </c>
      <c r="H27" s="384">
        <f>VLOOKUP($A27&amp;$C$2,Databáze_trest_KS!$B$5:$N$200,MATCH(H$16,Databáze_trest_KS!$B$5:$K$5,0),0)</f>
        <v>200.81314878892732</v>
      </c>
    </row>
    <row r="28" spans="1:8" ht="16.5" thickBot="1" x14ac:dyDescent="0.3">
      <c r="A28" s="77">
        <v>2019</v>
      </c>
      <c r="B28" s="76">
        <f>VLOOKUP($A28&amp;$C$2,Databáze_trest_KS!$B$5:$N$200,MATCH(B$16,Databáze_trest_KS!$B$5:$K$5,0),0)</f>
        <v>1832</v>
      </c>
      <c r="C28" s="18">
        <f>VLOOKUP($A28&amp;$C$2,Databáze_trest_KS!$B$5:$N$200,MATCH(C$16,Databáze_trest_KS!$B$5:$K$5,0),0)</f>
        <v>1881</v>
      </c>
      <c r="D28" s="77">
        <f>VLOOKUP($A28&amp;$C$2,Databáze_trest_KS!$B$5:$N$200,MATCH(D$16,Databáze_trest_KS!$B$5:$K$5,0),0)</f>
        <v>2413</v>
      </c>
      <c r="E28" s="76">
        <f>VLOOKUP($A28&amp;$C$2,Databáze_trest_KS!$B$5:$N$200,MATCH(E$128,Databáze_trest_KS!$B$5:$K$5,0),0)</f>
        <v>260</v>
      </c>
      <c r="F28" s="18">
        <f>VLOOKUP($A28&amp;$C$2,Databáze_trest_KS!$B$5:$N$200,MATCH(F$16,Databáze_trest_KS!$B$5:$K$5,0),0)</f>
        <v>244</v>
      </c>
      <c r="G28" s="18">
        <f>VLOOKUP($A28&amp;$C$2,Databáze_trest_KS!$B$5:$N$200,MATCH(G$16,Databáze_trest_KS!$B$5:$K$5,0),0)</f>
        <v>176</v>
      </c>
      <c r="H28" s="20">
        <f>VLOOKUP($A28&amp;$C$2,Databáze_trest_KS!$B$5:$N$200,MATCH(H$16,Databáze_trest_KS!$B$5:$K$5,0),0)</f>
        <v>263.27868852459017</v>
      </c>
    </row>
    <row r="29" spans="1:8" ht="16.5" thickTop="1" x14ac:dyDescent="0.25"/>
    <row r="30" spans="1:8" ht="16.5" thickBot="1" x14ac:dyDescent="0.3">
      <c r="A30" s="1" t="s">
        <v>203</v>
      </c>
      <c r="C30" s="1"/>
    </row>
    <row r="31" spans="1:8" ht="16.5" thickTop="1" x14ac:dyDescent="0.25">
      <c r="A31" s="97"/>
      <c r="B31" s="661" t="s">
        <v>1</v>
      </c>
      <c r="C31" s="662"/>
      <c r="D31" s="663"/>
      <c r="E31" s="664" t="s">
        <v>109</v>
      </c>
      <c r="F31" s="664"/>
      <c r="G31" s="664"/>
      <c r="H31" s="664"/>
    </row>
    <row r="32" spans="1:8" ht="16.5" thickBot="1" x14ac:dyDescent="0.3">
      <c r="A32" s="25" t="s">
        <v>137</v>
      </c>
      <c r="B32" s="24" t="s">
        <v>96</v>
      </c>
      <c r="C32" s="5" t="s">
        <v>97</v>
      </c>
      <c r="D32" s="25" t="s">
        <v>98</v>
      </c>
      <c r="E32" s="6" t="s">
        <v>124</v>
      </c>
      <c r="F32" s="6" t="s">
        <v>125</v>
      </c>
      <c r="G32" s="6" t="s">
        <v>126</v>
      </c>
      <c r="H32" s="6" t="s">
        <v>177</v>
      </c>
    </row>
    <row r="33" spans="1:8" ht="16.5" thickTop="1" x14ac:dyDescent="0.25">
      <c r="A33" s="73">
        <v>2008</v>
      </c>
      <c r="B33" s="26">
        <f>VLOOKUP($A33&amp;$C$2,Databáze_To_KS!$B$5:$N$200,MATCH(B$16,Databáze_To_KS!$B$5:$K$5,0),0)</f>
        <v>47.288290000000003</v>
      </c>
      <c r="C33" s="10">
        <f>VLOOKUP($A33&amp;$C$2,Databáze_To_KS!$B$5:$N$200,MATCH(C$16,Databáze_To_KS!$B$5:$K$5,0),0)</f>
        <v>28</v>
      </c>
      <c r="D33" s="27">
        <f>VLOOKUP($A33&amp;$C$2,Databáze_To_KS!$B$5:$N$200,MATCH(D$16,Databáze_To_KS!$B$5:$K$5,0),0)</f>
        <v>82</v>
      </c>
      <c r="E33" s="10">
        <f>VLOOKUP($A33&amp;$C$2,Databáze_To_KS!$B$5:$N$200,MATCH(E$128,Databáze_To_KS!$B$5:$K$5,0),0)</f>
        <v>4338</v>
      </c>
      <c r="F33" s="10">
        <f>VLOOKUP($A33&amp;$C$2,Databáze_To_KS!$B$5:$N$200,MATCH(F$16,Databáze_To_KS!$B$5:$K$5,0),0)</f>
        <v>4289</v>
      </c>
      <c r="G33" s="10">
        <f>VLOOKUP($A33&amp;$C$2,Databáze_To_KS!$B$5:$N$200,MATCH(G$16,Databáze_To_KS!$B$5:$K$5,0),0)</f>
        <v>216</v>
      </c>
      <c r="H33" s="10">
        <f>VLOOKUP($A33&amp;$C$2,Databáze_To_KS!$B$5:$N$200,MATCH(H$16,Databáze_To_KS!$B$5:$K$5,0),0)</f>
        <v>18.381907204476569</v>
      </c>
    </row>
    <row r="34" spans="1:8" x14ac:dyDescent="0.25">
      <c r="A34" s="75">
        <v>2009</v>
      </c>
      <c r="B34" s="28">
        <f>VLOOKUP($A34&amp;$C$2,Databáze_To_KS!$B$5:$N$200,MATCH(B$16,Databáze_To_KS!$B$5:$K$5,0),0)</f>
        <v>46.51831</v>
      </c>
      <c r="C34" s="15">
        <f>VLOOKUP($A34&amp;$C$2,Databáze_To_KS!$B$5:$N$200,MATCH(C$16,Databáze_To_KS!$B$5:$K$5,0),0)</f>
        <v>26</v>
      </c>
      <c r="D34" s="29">
        <f>VLOOKUP($A34&amp;$C$2,Databáze_To_KS!$B$5:$N$200,MATCH(D$16,Databáze_To_KS!$B$5:$K$5,0),0)</f>
        <v>78</v>
      </c>
      <c r="E34" s="15">
        <f>VLOOKUP($A34&amp;$C$2,Databáze_To_KS!$B$5:$N$200,MATCH(E$128,Databáze_To_KS!$B$5:$K$5,0),0)</f>
        <v>4296</v>
      </c>
      <c r="F34" s="15">
        <f>VLOOKUP($A34&amp;$C$2,Databáze_To_KS!$B$5:$N$200,MATCH(F$16,Databáze_To_KS!$B$5:$K$5,0),0)</f>
        <v>4306</v>
      </c>
      <c r="G34" s="15">
        <f>VLOOKUP($A34&amp;$C$2,Databáze_To_KS!$B$5:$N$200,MATCH(G$16,Databáze_To_KS!$B$5:$K$5,0),0)</f>
        <v>204</v>
      </c>
      <c r="H34" s="15">
        <f>VLOOKUP($A34&amp;$C$2,Databáze_To_KS!$B$5:$N$200,MATCH(H$16,Databáze_To_KS!$B$5:$K$5,0),0)</f>
        <v>17.292150487691593</v>
      </c>
    </row>
    <row r="35" spans="1:8" x14ac:dyDescent="0.25">
      <c r="A35" s="75">
        <v>2010</v>
      </c>
      <c r="B35" s="28">
        <f>VLOOKUP($A35&amp;$C$2,Databáze_To_KS!$B$5:$N$200,MATCH(B$16,Databáze_To_KS!$B$5:$K$5,0),0)</f>
        <v>44.527209999999997</v>
      </c>
      <c r="C35" s="15">
        <f>VLOOKUP($A35&amp;$C$2,Databáze_To_KS!$B$5:$N$200,MATCH(C$16,Databáze_To_KS!$B$5:$K$5,0),0)</f>
        <v>27</v>
      </c>
      <c r="D35" s="29">
        <f>VLOOKUP($A35&amp;$C$2,Databáze_To_KS!$B$5:$N$200,MATCH(D$16,Databáze_To_KS!$B$5:$K$5,0),0)</f>
        <v>70</v>
      </c>
      <c r="E35" s="15">
        <f>VLOOKUP($A35&amp;$C$2,Databáze_To_KS!$B$5:$N$200,MATCH(E$128,Databáze_To_KS!$B$5:$K$5,0),0)</f>
        <v>4465</v>
      </c>
      <c r="F35" s="15">
        <f>VLOOKUP($A35&amp;$C$2,Databáze_To_KS!$B$5:$N$200,MATCH(F$16,Databáze_To_KS!$B$5:$K$5,0),0)</f>
        <v>4450</v>
      </c>
      <c r="G35" s="15">
        <f>VLOOKUP($A35&amp;$C$2,Databáze_To_KS!$B$5:$N$200,MATCH(G$16,Databáze_To_KS!$B$5:$K$5,0),0)</f>
        <v>219</v>
      </c>
      <c r="H35" s="15">
        <f>VLOOKUP($A35&amp;$C$2,Databáze_To_KS!$B$5:$N$200,MATCH(H$16,Databáze_To_KS!$B$5:$K$5,0),0)</f>
        <v>17.962921348314609</v>
      </c>
    </row>
    <row r="36" spans="1:8" x14ac:dyDescent="0.25">
      <c r="A36" s="75">
        <v>2011</v>
      </c>
      <c r="B36" s="28">
        <f>VLOOKUP($A36&amp;$C$2,Databáze_To_KS!$B$5:$N$200,MATCH(B$16,Databáze_To_KS!$B$5:$K$5,0),0)</f>
        <v>43.881920000000001</v>
      </c>
      <c r="C36" s="15">
        <f>VLOOKUP($A36&amp;$C$2,Databáze_To_KS!$B$5:$N$200,MATCH(C$16,Databáze_To_KS!$B$5:$K$5,0),0)</f>
        <v>27</v>
      </c>
      <c r="D36" s="29">
        <f>VLOOKUP($A36&amp;$C$2,Databáze_To_KS!$B$5:$N$200,MATCH(D$16,Databáze_To_KS!$B$5:$K$5,0),0)</f>
        <v>81</v>
      </c>
      <c r="E36" s="15">
        <f>VLOOKUP($A36&amp;$C$2,Databáze_To_KS!$B$5:$N$200,MATCH(E$128,Databáze_To_KS!$B$5:$K$5,0),0)</f>
        <v>4390</v>
      </c>
      <c r="F36" s="15">
        <f>VLOOKUP($A36&amp;$C$2,Databáze_To_KS!$B$5:$N$200,MATCH(F$16,Databáze_To_KS!$B$5:$K$5,0),0)</f>
        <v>4420</v>
      </c>
      <c r="G36" s="15">
        <f>VLOOKUP($A36&amp;$C$2,Databáze_To_KS!$B$5:$N$200,MATCH(G$16,Databáze_To_KS!$B$5:$K$5,0),0)</f>
        <v>186</v>
      </c>
      <c r="H36" s="15">
        <f>VLOOKUP($A36&amp;$C$2,Databáze_To_KS!$B$5:$N$200,MATCH(H$16,Databáze_To_KS!$B$5:$K$5,0),0)</f>
        <v>15.359728506787331</v>
      </c>
    </row>
    <row r="37" spans="1:8" x14ac:dyDescent="0.25">
      <c r="A37" s="75">
        <v>2012</v>
      </c>
      <c r="B37" s="28">
        <f>VLOOKUP($A37&amp;$C$2,Databáze_To_KS!$B$5:$N$200,MATCH(B$16,Databáze_To_KS!$B$5:$K$5,0),0)</f>
        <v>41.125770000000003</v>
      </c>
      <c r="C37" s="15">
        <f>VLOOKUP($A37&amp;$C$2,Databáze_To_KS!$B$5:$N$200,MATCH(C$16,Databáze_To_KS!$B$5:$K$5,0),0)</f>
        <v>27</v>
      </c>
      <c r="D37" s="29">
        <f>VLOOKUP($A37&amp;$C$2,Databáze_To_KS!$B$5:$N$200,MATCH(D$16,Databáze_To_KS!$B$5:$K$5,0),0)</f>
        <v>68</v>
      </c>
      <c r="E37" s="15">
        <f>VLOOKUP($A37&amp;$C$2,Databáze_To_KS!$B$5:$N$200,MATCH(E$128,Databáze_To_KS!$B$5:$K$5,0),0)</f>
        <v>4420</v>
      </c>
      <c r="F37" s="15">
        <f>VLOOKUP($A37&amp;$C$2,Databáze_To_KS!$B$5:$N$200,MATCH(F$16,Databáze_To_KS!$B$5:$K$5,0),0)</f>
        <v>4448</v>
      </c>
      <c r="G37" s="15">
        <f>VLOOKUP($A37&amp;$C$2,Databáze_To_KS!$B$5:$N$200,MATCH(G$16,Databáze_To_KS!$B$5:$K$5,0),0)</f>
        <v>157</v>
      </c>
      <c r="H37" s="15">
        <f>VLOOKUP($A37&amp;$C$2,Databáze_To_KS!$B$5:$N$200,MATCH(H$16,Databáze_To_KS!$B$5:$K$5,0),0)</f>
        <v>12.883318345323742</v>
      </c>
    </row>
    <row r="38" spans="1:8" x14ac:dyDescent="0.25">
      <c r="A38" s="75">
        <v>2013</v>
      </c>
      <c r="B38" s="28">
        <f>VLOOKUP($A38&amp;$C$2,Databáze_To_KS!$B$5:$N$200,MATCH(B$16,Databáze_To_KS!$B$5:$K$5,0),0)</f>
        <v>38.185720000000003</v>
      </c>
      <c r="C38" s="15">
        <f>VLOOKUP($A38&amp;$C$2,Databáze_To_KS!$B$5:$N$200,MATCH(C$16,Databáze_To_KS!$B$5:$K$5,0),0)</f>
        <v>27</v>
      </c>
      <c r="D38" s="29">
        <f>VLOOKUP($A38&amp;$C$2,Databáze_To_KS!$B$5:$N$200,MATCH(D$16,Databáze_To_KS!$B$5:$K$5,0),0)</f>
        <v>70</v>
      </c>
      <c r="E38" s="15">
        <f>VLOOKUP($A38&amp;$C$2,Databáze_To_KS!$B$5:$N$200,MATCH(E$128,Databáze_To_KS!$B$5:$K$5,0),0)</f>
        <v>3745</v>
      </c>
      <c r="F38" s="15">
        <f>VLOOKUP($A38&amp;$C$2,Databáze_To_KS!$B$5:$N$200,MATCH(F$16,Databáze_To_KS!$B$5:$K$5,0),0)</f>
        <v>3788</v>
      </c>
      <c r="G38" s="15">
        <f>VLOOKUP($A38&amp;$C$2,Databáze_To_KS!$B$5:$N$200,MATCH(G$16,Databáze_To_KS!$B$5:$K$5,0),0)</f>
        <v>114</v>
      </c>
      <c r="H38" s="15">
        <f>VLOOKUP($A38&amp;$C$2,Databáze_To_KS!$B$5:$N$200,MATCH(H$16,Databáze_To_KS!$B$5:$K$5,0),0)</f>
        <v>10.984688489968322</v>
      </c>
    </row>
    <row r="39" spans="1:8" x14ac:dyDescent="0.25">
      <c r="A39" s="75">
        <v>2014</v>
      </c>
      <c r="B39" s="28">
        <f>VLOOKUP($A39&amp;$C$2,Databáze_To_KS!$B$5:$N$200,MATCH(B$16,Databáze_To_KS!$B$5:$K$5,0),0)</f>
        <v>40.97016</v>
      </c>
      <c r="C39" s="15">
        <f>VLOOKUP($A39&amp;$C$2,Databáze_To_KS!$B$5:$N$200,MATCH(C$16,Databáze_To_KS!$B$5:$K$5,0),0)</f>
        <v>27</v>
      </c>
      <c r="D39" s="29">
        <f>VLOOKUP($A39&amp;$C$2,Databáze_To_KS!$B$5:$N$200,MATCH(D$16,Databáze_To_KS!$B$5:$K$5,0),0)</f>
        <v>70</v>
      </c>
      <c r="E39" s="15">
        <f>VLOOKUP($A39&amp;$C$2,Databáze_To_KS!$B$5:$N$200,MATCH(E$128,Databáze_To_KS!$B$5:$K$5,0),0)</f>
        <v>4127</v>
      </c>
      <c r="F39" s="15">
        <f>VLOOKUP($A39&amp;$C$2,Databáze_To_KS!$B$5:$N$200,MATCH(F$16,Databáze_To_KS!$B$5:$K$5,0),0)</f>
        <v>4049</v>
      </c>
      <c r="G39" s="15">
        <f>VLOOKUP($A39&amp;$C$2,Databáze_To_KS!$B$5:$N$200,MATCH(G$16,Databáze_To_KS!$B$5:$K$5,0),0)</f>
        <v>191</v>
      </c>
      <c r="H39" s="15">
        <f>VLOOKUP($A39&amp;$C$2,Databáze_To_KS!$B$5:$N$200,MATCH(H$16,Databáze_To_KS!$B$5:$K$5,0),0)</f>
        <v>17.217831563348977</v>
      </c>
    </row>
    <row r="40" spans="1:8" x14ac:dyDescent="0.25">
      <c r="A40" s="75">
        <v>2015</v>
      </c>
      <c r="B40" s="28">
        <f>VLOOKUP($A40&amp;$C$2,Databáze_To_KS!$B$5:$N$200,MATCH(B$16,Databáze_To_KS!$B$5:$K$5,0),0)</f>
        <v>40.093989999999998</v>
      </c>
      <c r="C40" s="15">
        <f>VLOOKUP($A40&amp;$C$2,Databáze_To_KS!$B$5:$N$200,MATCH(C$16,Databáze_To_KS!$B$5:$K$5,0),0)</f>
        <v>28</v>
      </c>
      <c r="D40" s="29">
        <f>VLOOKUP($A40&amp;$C$2,Databáze_To_KS!$B$5:$N$200,MATCH(D$16,Databáze_To_KS!$B$5:$K$5,0),0)</f>
        <v>63</v>
      </c>
      <c r="E40" s="15">
        <f>VLOOKUP($A40&amp;$C$2,Databáze_To_KS!$B$5:$N$200,MATCH(E$128,Databáze_To_KS!$B$5:$K$5,0),0)</f>
        <v>4098</v>
      </c>
      <c r="F40" s="15">
        <f>VLOOKUP($A40&amp;$C$2,Databáze_To_KS!$B$5:$N$200,MATCH(F$16,Databáze_To_KS!$B$5:$K$5,0),0)</f>
        <v>4079</v>
      </c>
      <c r="G40" s="15">
        <f>VLOOKUP($A40&amp;$C$2,Databáze_To_KS!$B$5:$N$200,MATCH(G$16,Databáze_To_KS!$B$5:$K$5,0),0)</f>
        <v>210</v>
      </c>
      <c r="H40" s="15">
        <f>VLOOKUP($A40&amp;$C$2,Databáze_To_KS!$B$5:$N$200,MATCH(H$16,Databáze_To_KS!$B$5:$K$5,0),0)</f>
        <v>18.791370433929885</v>
      </c>
    </row>
    <row r="41" spans="1:8" x14ac:dyDescent="0.25">
      <c r="A41" s="75">
        <v>2016</v>
      </c>
      <c r="B41" s="28">
        <f>VLOOKUP($A41&amp;$C$2,Databáze_To_KS!$B$5:$N$200,MATCH(B$16,Databáze_To_KS!$B$5:$K$5,0),0)</f>
        <v>42.156799999999997</v>
      </c>
      <c r="C41" s="15">
        <f>VLOOKUP($A41&amp;$C$2,Databáze_To_KS!$B$5:$N$200,MATCH(C$16,Databáze_To_KS!$B$5:$K$5,0),0)</f>
        <v>28</v>
      </c>
      <c r="D41" s="29">
        <f>VLOOKUP($A41&amp;$C$2,Databáze_To_KS!$B$5:$N$200,MATCH(D$16,Databáze_To_KS!$B$5:$K$5,0),0)</f>
        <v>66</v>
      </c>
      <c r="E41" s="15">
        <f>VLOOKUP($A41&amp;$C$2,Databáze_To_KS!$B$5:$N$200,MATCH(E$128,Databáze_To_KS!$B$5:$K$5,0),0)</f>
        <v>4044</v>
      </c>
      <c r="F41" s="15">
        <f>VLOOKUP($A41&amp;$C$2,Databáze_To_KS!$B$5:$N$200,MATCH(F$16,Databáze_To_KS!$B$5:$K$5,0),0)</f>
        <v>4083</v>
      </c>
      <c r="G41" s="15">
        <f>VLOOKUP($A41&amp;$C$2,Databáze_To_KS!$B$5:$N$200,MATCH(G$16,Databáze_To_KS!$B$5:$K$5,0),0)</f>
        <v>170</v>
      </c>
      <c r="H41" s="15">
        <f>VLOOKUP($A41&amp;$C$2,Databáze_To_KS!$B$5:$N$200,MATCH(H$16,Databáze_To_KS!$B$5:$K$5,0),0)</f>
        <v>15.197158951751165</v>
      </c>
    </row>
    <row r="42" spans="1:8" x14ac:dyDescent="0.25">
      <c r="A42" s="383">
        <v>2017</v>
      </c>
      <c r="B42" s="385">
        <f>VLOOKUP($A42&amp;$C$2,Databáze_To_KS!$B$5:$N$200,MATCH(B$16,Databáze_To_KS!$B$5:$K$5,0),0)</f>
        <v>43.778829999999999</v>
      </c>
      <c r="C42" s="384">
        <f>VLOOKUP($A42&amp;$C$2,Databáze_To_KS!$B$5:$N$200,MATCH(C$16,Databáze_To_KS!$B$5:$K$5,0),0)</f>
        <v>28</v>
      </c>
      <c r="D42" s="386">
        <f>VLOOKUP($A42&amp;$C$2,Databáze_To_KS!$B$5:$N$200,MATCH(D$16,Databáze_To_KS!$B$5:$K$5,0),0)</f>
        <v>65</v>
      </c>
      <c r="E42" s="384">
        <f>VLOOKUP($A42&amp;$C$2,Databáze_To_KS!$B$5:$N$200,MATCH(E$128,Databáze_To_KS!$B$5:$K$5,0),0)</f>
        <v>4062</v>
      </c>
      <c r="F42" s="384">
        <f>VLOOKUP($A42&amp;$C$2,Databáze_To_KS!$B$5:$N$200,MATCH(F$16,Databáze_To_KS!$B$5:$K$5,0),0)</f>
        <v>4050</v>
      </c>
      <c r="G42" s="384">
        <f>VLOOKUP($A42&amp;$C$2,Databáze_To_KS!$B$5:$N$200,MATCH(G$16,Databáze_To_KS!$B$5:$K$5,0),0)</f>
        <v>181</v>
      </c>
      <c r="H42" s="384">
        <f>VLOOKUP($A42&amp;$C$2,Databáze_To_KS!$B$5:$N$200,MATCH(H$16,Databáze_To_KS!$B$5:$K$5,0),0)</f>
        <v>16.312345679012346</v>
      </c>
    </row>
    <row r="43" spans="1:8" x14ac:dyDescent="0.25">
      <c r="A43" s="383">
        <v>2018</v>
      </c>
      <c r="B43" s="385">
        <f>VLOOKUP($A43&amp;$C$2,Databáze_To_KS!$B$5:$N$200,MATCH(B$16,Databáze_To_KS!$B$5:$K$5,0),0)</f>
        <v>39</v>
      </c>
      <c r="C43" s="384">
        <f>VLOOKUP($A43&amp;$C$2,Databáze_To_KS!$B$5:$N$200,MATCH(C$16,Databáze_To_KS!$B$5:$K$5,0),0)</f>
        <v>28</v>
      </c>
      <c r="D43" s="386">
        <f>VLOOKUP($A43&amp;$C$2,Databáze_To_KS!$B$5:$N$200,MATCH(D$16,Databáze_To_KS!$B$5:$K$5,0),0)</f>
        <v>64</v>
      </c>
      <c r="E43" s="384">
        <f>VLOOKUP($A43&amp;$C$2,Databáze_To_KS!$B$5:$N$200,MATCH(E$128,Databáze_To_KS!$B$5:$K$5,0),0)</f>
        <v>3755</v>
      </c>
      <c r="F43" s="384">
        <f>VLOOKUP($A43&amp;$C$2,Databáze_To_KS!$B$5:$N$200,MATCH(F$16,Databáze_To_KS!$B$5:$K$5,0),0)</f>
        <v>3705</v>
      </c>
      <c r="G43" s="384">
        <f>VLOOKUP($A43&amp;$C$2,Databáze_To_KS!$B$5:$N$200,MATCH(G$16,Databáze_To_KS!$B$5:$K$5,0),0)</f>
        <v>231</v>
      </c>
      <c r="H43" s="384">
        <f>VLOOKUP($A43&amp;$C$2,Databáze_To_KS!$B$5:$N$200,MATCH(H$16,Databáze_To_KS!$B$5:$K$5,0),0)</f>
        <v>22.757085020242915</v>
      </c>
    </row>
    <row r="44" spans="1:8" ht="16.5" thickBot="1" x14ac:dyDescent="0.3">
      <c r="A44" s="18">
        <v>2019</v>
      </c>
      <c r="B44" s="20">
        <f>VLOOKUP($A44&amp;$C$2,Databáze_To_KS!$B$5:$N$200,MATCH(B$16,Databáze_To_KS!$B$5:$K$5,0),0)</f>
        <v>49</v>
      </c>
      <c r="C44" s="20">
        <f>VLOOKUP($A44&amp;$C$2,Databáze_To_KS!$B$5:$N$200,MATCH(C$16,Databáze_To_KS!$B$5:$K$5,0),0)</f>
        <v>30</v>
      </c>
      <c r="D44" s="20">
        <f>VLOOKUP($A44&amp;$C$2,Databáze_To_KS!$B$5:$N$200,MATCH(D$16,Databáze_To_KS!$B$5:$K$5,0),0)</f>
        <v>76</v>
      </c>
      <c r="E44" s="20">
        <f>VLOOKUP($A44&amp;$C$2,Databáze_To_KS!$B$5:$N$200,MATCH(E$128,Databáze_To_KS!$B$5:$K$5,0),0)</f>
        <v>3682</v>
      </c>
      <c r="F44" s="20">
        <f>VLOOKUP($A44&amp;$C$2,Databáze_To_KS!$B$5:$N$200,MATCH(F$16,Databáze_To_KS!$B$5:$K$5,0),0)</f>
        <v>3749</v>
      </c>
      <c r="G44" s="20">
        <f>VLOOKUP($A44&amp;$C$2,Databáze_To_KS!$B$5:$N$200,MATCH(G$16,Databáze_To_KS!$B$5:$K$5,0),0)</f>
        <v>165</v>
      </c>
      <c r="H44" s="20">
        <f>VLOOKUP($A44&amp;$C$2,Databáze_To_KS!$B$5:$N$200,MATCH(H$16,Databáze_To_KS!$B$5:$K$5,0),0)</f>
        <v>16.064283809015738</v>
      </c>
    </row>
    <row r="45" spans="1:8" ht="16.5" thickTop="1" x14ac:dyDescent="0.25"/>
    <row r="46" spans="1:8" ht="16.5" thickBot="1" x14ac:dyDescent="0.3">
      <c r="A46" s="1" t="s">
        <v>204</v>
      </c>
      <c r="C46" s="1"/>
    </row>
    <row r="47" spans="1:8" ht="16.5" customHeight="1" thickTop="1" x14ac:dyDescent="0.25">
      <c r="A47" s="111"/>
      <c r="B47" s="661" t="s">
        <v>1</v>
      </c>
      <c r="C47" s="662"/>
      <c r="D47" s="663"/>
      <c r="E47" s="664" t="s">
        <v>109</v>
      </c>
      <c r="F47" s="664"/>
      <c r="G47" s="664"/>
      <c r="H47" s="664"/>
    </row>
    <row r="48" spans="1:8" ht="16.5" thickBot="1" x14ac:dyDescent="0.3">
      <c r="A48" s="25" t="s">
        <v>137</v>
      </c>
      <c r="B48" s="24" t="s">
        <v>96</v>
      </c>
      <c r="C48" s="5" t="s">
        <v>97</v>
      </c>
      <c r="D48" s="25" t="s">
        <v>98</v>
      </c>
      <c r="E48" s="6" t="s">
        <v>124</v>
      </c>
      <c r="F48" s="6" t="s">
        <v>125</v>
      </c>
      <c r="G48" s="6" t="s">
        <v>126</v>
      </c>
      <c r="H48" s="6" t="s">
        <v>177</v>
      </c>
    </row>
    <row r="49" spans="1:8" ht="16.5" thickTop="1" x14ac:dyDescent="0.25">
      <c r="A49" s="73">
        <v>2008</v>
      </c>
      <c r="B49" s="72">
        <f>VLOOKUP($A49&amp;$P$2,Databáze_C_KS!$B$5:$N$200,MATCH(B$16,Databáze_C_KS!$B$5:$K$5,0),0)</f>
        <v>366</v>
      </c>
      <c r="C49" s="8">
        <f>VLOOKUP($A49&amp;$P$2,Databáze_C_KS!$B$5:$N$200,MATCH(C$16,Databáze_C_KS!$B$5:$K$5,0),0)</f>
        <v>211</v>
      </c>
      <c r="D49" s="73">
        <f>VLOOKUP($A49&amp;$P$2,Databáze_C_KS!$B$5:$N$200,MATCH(D$16,Databáze_C_KS!$B$5:$K$5,0),0)</f>
        <v>892</v>
      </c>
      <c r="E49" s="8">
        <f>VLOOKUP($A49&amp;$P$2,Databáze_C_KS!$B$5:$N$200,MATCH(E$128,Databáze_C_KS!$B$5:$K$5,0),0)</f>
        <v>919</v>
      </c>
      <c r="F49" s="8">
        <f>VLOOKUP($A49&amp;$P$2,Databáze_C_KS!$B$5:$N$200,MATCH(F$16,Databáze_C_KS!$B$5:$K$5,0),0)</f>
        <v>946</v>
      </c>
      <c r="G49" s="8">
        <f>VLOOKUP($A49&amp;$P$2,Databáze_C_KS!$B$5:$N$200,MATCH(G$16,Databáze_C_KS!$B$5:$K$5,0),0)</f>
        <v>535</v>
      </c>
      <c r="H49" s="10">
        <f>VLOOKUP($A49&amp;$P$2,Databáze_C_KS!$B$5:$N$200,MATCH(H$16,Databáze_C_KS!$B$5:$K$5,0),0)</f>
        <v>206.42177589852008</v>
      </c>
    </row>
    <row r="50" spans="1:8" x14ac:dyDescent="0.25">
      <c r="A50" s="75">
        <v>2009</v>
      </c>
      <c r="B50" s="74">
        <f>VLOOKUP($A50&amp;$P$2,Databáze_C_KS!$B$5:$N$200,MATCH(B$16,Databáze_C_KS!$B$5:$K$5,0),0)</f>
        <v>446</v>
      </c>
      <c r="C50" s="13">
        <f>VLOOKUP($A50&amp;$P$2,Databáze_C_KS!$B$5:$N$200,MATCH(C$16,Databáze_C_KS!$B$5:$K$5,0),0)</f>
        <v>274</v>
      </c>
      <c r="D50" s="75">
        <f>VLOOKUP($A50&amp;$P$2,Databáze_C_KS!$B$5:$N$200,MATCH(D$16,Databáze_C_KS!$B$5:$K$5,0),0)</f>
        <v>994</v>
      </c>
      <c r="E50" s="13">
        <f>VLOOKUP($A50&amp;$P$2,Databáze_C_KS!$B$5:$N$200,MATCH(E$128,Databáze_C_KS!$B$5:$K$5,0),0)</f>
        <v>919</v>
      </c>
      <c r="F50" s="13">
        <f>VLOOKUP($A50&amp;$P$2,Databáze_C_KS!$B$5:$N$200,MATCH(F$16,Databáze_C_KS!$B$5:$K$5,0),0)</f>
        <v>927</v>
      </c>
      <c r="G50" s="13">
        <f>VLOOKUP($A50&amp;$P$2,Databáze_C_KS!$B$5:$N$200,MATCH(G$16,Databáze_C_KS!$B$5:$K$5,0),0)</f>
        <v>529</v>
      </c>
      <c r="H50" s="15">
        <f>VLOOKUP($A50&amp;$P$2,Databáze_C_KS!$B$5:$N$200,MATCH(H$16,Databáze_C_KS!$B$5:$K$5,0),0)</f>
        <v>208.29018338727079</v>
      </c>
    </row>
    <row r="51" spans="1:8" x14ac:dyDescent="0.25">
      <c r="A51" s="75">
        <v>2010</v>
      </c>
      <c r="B51" s="74">
        <f>VLOOKUP($A51&amp;$P$2,Databáze_C_KS!$B$5:$N$200,MATCH(B$16,Databáze_C_KS!$B$5:$K$5,0),0)</f>
        <v>286</v>
      </c>
      <c r="C51" s="13">
        <f>VLOOKUP($A51&amp;$P$2,Databáze_C_KS!$B$5:$N$200,MATCH(C$16,Databáze_C_KS!$B$5:$K$5,0),0)</f>
        <v>162</v>
      </c>
      <c r="D51" s="75">
        <f>VLOOKUP($A51&amp;$P$2,Databáze_C_KS!$B$5:$N$200,MATCH(D$16,Databáze_C_KS!$B$5:$K$5,0),0)</f>
        <v>727</v>
      </c>
      <c r="E51" s="13">
        <f>VLOOKUP($A51&amp;$P$2,Databáze_C_KS!$B$5:$N$200,MATCH(E$128,Databáze_C_KS!$B$5:$K$5,0),0)</f>
        <v>1613</v>
      </c>
      <c r="F51" s="13">
        <f>VLOOKUP($A51&amp;$P$2,Databáze_C_KS!$B$5:$N$200,MATCH(F$16,Databáze_C_KS!$B$5:$K$5,0),0)</f>
        <v>1617</v>
      </c>
      <c r="G51" s="13">
        <f>VLOOKUP($A51&amp;$P$2,Databáze_C_KS!$B$5:$N$200,MATCH(G$16,Databáze_C_KS!$B$5:$K$5,0),0)</f>
        <v>525</v>
      </c>
      <c r="H51" s="15">
        <f>VLOOKUP($A51&amp;$P$2,Databáze_C_KS!$B$5:$N$200,MATCH(H$16,Databáze_C_KS!$B$5:$K$5,0),0)</f>
        <v>118.5064935064935</v>
      </c>
    </row>
    <row r="52" spans="1:8" x14ac:dyDescent="0.25">
      <c r="A52" s="75">
        <v>2011</v>
      </c>
      <c r="B52" s="74">
        <f>VLOOKUP($A52&amp;$P$2,Databáze_C_KS!$B$5:$N$200,MATCH(B$16,Databáze_C_KS!$B$5:$K$5,0),0)</f>
        <v>317</v>
      </c>
      <c r="C52" s="13">
        <f>VLOOKUP($A52&amp;$P$2,Databáze_C_KS!$B$5:$N$200,MATCH(C$16,Databáze_C_KS!$B$5:$K$5,0),0)</f>
        <v>174</v>
      </c>
      <c r="D52" s="75">
        <f>VLOOKUP($A52&amp;$P$2,Databáze_C_KS!$B$5:$N$200,MATCH(D$16,Databáze_C_KS!$B$5:$K$5,0),0)</f>
        <v>691</v>
      </c>
      <c r="E52" s="13">
        <f>VLOOKUP($A52&amp;$P$2,Databáze_C_KS!$B$5:$N$200,MATCH(E$128,Databáze_C_KS!$B$5:$K$5,0),0)</f>
        <v>963</v>
      </c>
      <c r="F52" s="13">
        <f>VLOOKUP($A52&amp;$P$2,Databáze_C_KS!$B$5:$N$200,MATCH(F$16,Databáze_C_KS!$B$5:$K$5,0),0)</f>
        <v>989</v>
      </c>
      <c r="G52" s="13">
        <f>VLOOKUP($A52&amp;$P$2,Databáze_C_KS!$B$5:$N$200,MATCH(G$16,Databáze_C_KS!$B$5:$K$5,0),0)</f>
        <v>500</v>
      </c>
      <c r="H52" s="15">
        <f>VLOOKUP($A52&amp;$P$2,Databáze_C_KS!$B$5:$N$200,MATCH(H$16,Databáze_C_KS!$B$5:$K$5,0),0)</f>
        <v>184.52982810920122</v>
      </c>
    </row>
    <row r="53" spans="1:8" x14ac:dyDescent="0.25">
      <c r="A53" s="75">
        <v>2012</v>
      </c>
      <c r="B53" s="74">
        <f>VLOOKUP($A53&amp;$P$2,Databáze_C_KS!$B$5:$N$200,MATCH(B$16,Databáze_C_KS!$B$5:$K$5,0),0)</f>
        <v>411</v>
      </c>
      <c r="C53" s="13">
        <f>VLOOKUP($A53&amp;$P$2,Databáze_C_KS!$B$5:$N$200,MATCH(C$16,Databáze_C_KS!$B$5:$K$5,0),0)</f>
        <v>220</v>
      </c>
      <c r="D53" s="75">
        <f>VLOOKUP($A53&amp;$P$2,Databáze_C_KS!$B$5:$N$200,MATCH(D$16,Databáze_C_KS!$B$5:$K$5,0),0)</f>
        <v>1015</v>
      </c>
      <c r="E53" s="13">
        <f>VLOOKUP($A53&amp;$P$2,Databáze_C_KS!$B$5:$N$200,MATCH(E$128,Databáze_C_KS!$B$5:$K$5,0),0)</f>
        <v>1123</v>
      </c>
      <c r="F53" s="13">
        <f>VLOOKUP($A53&amp;$P$2,Databáze_C_KS!$B$5:$N$200,MATCH(F$16,Databáze_C_KS!$B$5:$K$5,0),0)</f>
        <v>951</v>
      </c>
      <c r="G53" s="13">
        <f>VLOOKUP($A53&amp;$P$2,Databáze_C_KS!$B$5:$N$200,MATCH(G$16,Databáze_C_KS!$B$5:$K$5,0),0)</f>
        <v>673</v>
      </c>
      <c r="H53" s="15">
        <f>VLOOKUP($A53&amp;$P$2,Databáze_C_KS!$B$5:$N$200,MATCH(H$16,Databáze_C_KS!$B$5:$K$5,0),0)</f>
        <v>258.30178759200845</v>
      </c>
    </row>
    <row r="54" spans="1:8" x14ac:dyDescent="0.25">
      <c r="A54" s="75">
        <v>2013</v>
      </c>
      <c r="B54" s="74">
        <f>VLOOKUP($A54&amp;$P$2,Databáze_C_KS!$B$5:$N$200,MATCH(B$16,Databáze_C_KS!$B$5:$K$5,0),0)</f>
        <v>372</v>
      </c>
      <c r="C54" s="13">
        <f>VLOOKUP($A54&amp;$P$2,Databáze_C_KS!$B$5:$N$200,MATCH(C$16,Databáze_C_KS!$B$5:$K$5,0),0)</f>
        <v>173</v>
      </c>
      <c r="D54" s="75">
        <f>VLOOKUP($A54&amp;$P$2,Databáze_C_KS!$B$5:$N$200,MATCH(D$16,Databáze_C_KS!$B$5:$K$5,0),0)</f>
        <v>792</v>
      </c>
      <c r="E54" s="13">
        <f>VLOOKUP($A54&amp;$P$2,Databáze_C_KS!$B$5:$N$200,MATCH(E$128,Databáze_C_KS!$B$5:$K$5,0),0)</f>
        <v>1404</v>
      </c>
      <c r="F54" s="13">
        <f>VLOOKUP($A54&amp;$P$2,Databáze_C_KS!$B$5:$N$200,MATCH(F$16,Databáze_C_KS!$B$5:$K$5,0),0)</f>
        <v>1294</v>
      </c>
      <c r="G54" s="13">
        <f>VLOOKUP($A54&amp;$P$2,Databáze_C_KS!$B$5:$N$200,MATCH(G$16,Databáze_C_KS!$B$5:$K$5,0),0)</f>
        <v>784</v>
      </c>
      <c r="H54" s="15">
        <f>VLOOKUP($A54&amp;$P$2,Databáze_C_KS!$B$5:$N$200,MATCH(H$16,Databáze_C_KS!$B$5:$K$5,0),0)</f>
        <v>221.14374034003092</v>
      </c>
    </row>
    <row r="55" spans="1:8" x14ac:dyDescent="0.25">
      <c r="A55" s="75">
        <v>2014</v>
      </c>
      <c r="B55" s="74">
        <f>VLOOKUP($A55&amp;$P$2,Databáze_C_KS!$B$5:$N$200,MATCH(B$16,Databáze_C_KS!$B$5:$K$5,0),0)</f>
        <v>397</v>
      </c>
      <c r="C55" s="13">
        <f>VLOOKUP($A55&amp;$P$2,Databáze_C_KS!$B$5:$N$200,MATCH(C$16,Databáze_C_KS!$B$5:$K$5,0),0)</f>
        <v>247</v>
      </c>
      <c r="D55" s="75">
        <f>VLOOKUP($A55&amp;$P$2,Databáze_C_KS!$B$5:$N$200,MATCH(D$16,Databáze_C_KS!$B$5:$K$5,0),0)</f>
        <v>922</v>
      </c>
      <c r="E55" s="13">
        <f>VLOOKUP($A55&amp;$P$2,Databáze_C_KS!$B$5:$N$200,MATCH(E$128,Databáze_C_KS!$B$5:$K$5,0),0)</f>
        <v>873</v>
      </c>
      <c r="F55" s="13">
        <f>VLOOKUP($A55&amp;$P$2,Databáze_C_KS!$B$5:$N$200,MATCH(F$16,Databáze_C_KS!$B$5:$K$5,0),0)</f>
        <v>1037</v>
      </c>
      <c r="G55" s="13">
        <f>VLOOKUP($A55&amp;$P$2,Databáze_C_KS!$B$5:$N$200,MATCH(G$16,Databáze_C_KS!$B$5:$K$5,0),0)</f>
        <v>620</v>
      </c>
      <c r="H55" s="15">
        <f>VLOOKUP($A55&amp;$P$2,Databáze_C_KS!$B$5:$N$200,MATCH(H$16,Databáze_C_KS!$B$5:$K$5,0),0)</f>
        <v>218.22565091610414</v>
      </c>
    </row>
    <row r="56" spans="1:8" x14ac:dyDescent="0.25">
      <c r="A56" s="75">
        <v>2015</v>
      </c>
      <c r="B56" s="74">
        <f>VLOOKUP($A56&amp;$P$2,Databáze_C_KS!$B$5:$N$200,MATCH(B$16,Databáze_C_KS!$B$5:$K$5,0),0)</f>
        <v>582</v>
      </c>
      <c r="C56" s="13">
        <f>VLOOKUP($A56&amp;$P$2,Databáze_C_KS!$B$5:$N$200,MATCH(C$16,Databáze_C_KS!$B$5:$K$5,0),0)</f>
        <v>343</v>
      </c>
      <c r="D56" s="75">
        <f>VLOOKUP($A56&amp;$P$2,Databáze_C_KS!$B$5:$N$200,MATCH(D$16,Databáze_C_KS!$B$5:$K$5,0),0)</f>
        <v>1239</v>
      </c>
      <c r="E56" s="13">
        <f>VLOOKUP($A56&amp;$P$2,Databáze_C_KS!$B$5:$N$200,MATCH(E$128,Databáze_C_KS!$B$5:$K$5,0),0)</f>
        <v>692</v>
      </c>
      <c r="F56" s="13">
        <f>VLOOKUP($A56&amp;$P$2,Databáze_C_KS!$B$5:$N$200,MATCH(F$16,Databáze_C_KS!$B$5:$K$5,0),0)</f>
        <v>848</v>
      </c>
      <c r="G56" s="13">
        <f>VLOOKUP($A56&amp;$P$2,Databáze_C_KS!$B$5:$N$200,MATCH(G$16,Databáze_C_KS!$B$5:$K$5,0),0)</f>
        <v>465</v>
      </c>
      <c r="H56" s="15">
        <f>VLOOKUP($A56&amp;$P$2,Databáze_C_KS!$B$5:$N$200,MATCH(H$16,Databáze_C_KS!$B$5:$K$5,0),0)</f>
        <v>200.14740566037733</v>
      </c>
    </row>
    <row r="57" spans="1:8" x14ac:dyDescent="0.25">
      <c r="A57" s="75">
        <v>2016</v>
      </c>
      <c r="B57" s="74">
        <f>VLOOKUP($A57&amp;$P$2,Databáze_C_KS!$B$5:$N$200,MATCH(B$16,Databáze_C_KS!$B$5:$K$5,0),0)</f>
        <v>526</v>
      </c>
      <c r="C57" s="13">
        <f>VLOOKUP($A57&amp;$P$2,Databáze_C_KS!$B$5:$N$200,MATCH(C$16,Databáze_C_KS!$B$5:$K$5,0),0)</f>
        <v>311</v>
      </c>
      <c r="D57" s="75">
        <f>VLOOKUP($A57&amp;$P$2,Databáze_C_KS!$B$5:$N$200,MATCH(D$16,Databáze_C_KS!$B$5:$K$5,0),0)</f>
        <v>1241</v>
      </c>
      <c r="E57" s="13">
        <f>VLOOKUP($A57&amp;$P$2,Databáze_C_KS!$B$5:$N$200,MATCH(E$128,Databáze_C_KS!$B$5:$K$5,0),0)</f>
        <v>446</v>
      </c>
      <c r="F57" s="13">
        <f>VLOOKUP($A57&amp;$P$2,Databáze_C_KS!$B$5:$N$200,MATCH(F$16,Databáze_C_KS!$B$5:$K$5,0),0)</f>
        <v>563</v>
      </c>
      <c r="G57" s="13">
        <f>VLOOKUP($A57&amp;$P$2,Databáze_C_KS!$B$5:$N$200,MATCH(G$16,Databáze_C_KS!$B$5:$K$5,0),0)</f>
        <v>351</v>
      </c>
      <c r="H57" s="15">
        <f>VLOOKUP($A57&amp;$P$2,Databáze_C_KS!$B$5:$N$200,MATCH(H$16,Databáze_C_KS!$B$5:$K$5,0),0)</f>
        <v>227.55772646536411</v>
      </c>
    </row>
    <row r="58" spans="1:8" x14ac:dyDescent="0.25">
      <c r="A58" s="383">
        <v>2017</v>
      </c>
      <c r="B58" s="382">
        <f>VLOOKUP($A58&amp;$P$2,Databáze_C_KS!$B$5:$N$200,MATCH(B$16,Databáze_C_KS!$B$5:$K$5,0),0)</f>
        <v>758</v>
      </c>
      <c r="C58" s="380">
        <f>VLOOKUP($A58&amp;$P$2,Databáze_C_KS!$B$5:$N$200,MATCH(C$16,Databáze_C_KS!$B$5:$K$5,0),0)</f>
        <v>414</v>
      </c>
      <c r="D58" s="383">
        <f>VLOOKUP($A58&amp;$P$2,Databáze_C_KS!$B$5:$N$200,MATCH(D$16,Databáze_C_KS!$B$5:$K$5,0),0)</f>
        <v>1989</v>
      </c>
      <c r="E58" s="380">
        <f>VLOOKUP($A58&amp;$P$2,Databáze_C_KS!$B$5:$N$200,MATCH(E$128,Databáze_C_KS!$B$5:$K$5,0),0)</f>
        <v>331</v>
      </c>
      <c r="F58" s="380">
        <f>VLOOKUP($A58&amp;$P$2,Databáze_C_KS!$B$5:$N$200,MATCH(F$16,Databáze_C_KS!$B$5:$K$5,0),0)</f>
        <v>375</v>
      </c>
      <c r="G58" s="380">
        <f>VLOOKUP($A58&amp;$P$2,Databáze_C_KS!$B$5:$N$200,MATCH(G$16,Databáze_C_KS!$B$5:$K$5,0),0)</f>
        <v>307</v>
      </c>
      <c r="H58" s="384">
        <f>VLOOKUP($A58&amp;$P$2,Databáze_C_KS!$B$5:$N$200,MATCH(H$16,Databáze_C_KS!$B$5:$K$5,0),0)</f>
        <v>298.81333333333333</v>
      </c>
    </row>
    <row r="59" spans="1:8" x14ac:dyDescent="0.25">
      <c r="A59" s="383">
        <v>2018</v>
      </c>
      <c r="B59" s="382">
        <f>VLOOKUP($A59&amp;$P$2,Databáze_C_KS!$B$5:$N$200,MATCH(B$16,Databáze_C_KS!$B$5:$K$5,0),0)</f>
        <v>822</v>
      </c>
      <c r="C59" s="380">
        <f>VLOOKUP($A59&amp;$P$2,Databáze_C_KS!$B$5:$N$200,MATCH(C$16,Databáze_C_KS!$B$5:$K$5,0),0)</f>
        <v>426</v>
      </c>
      <c r="D59" s="383">
        <f>VLOOKUP($A59&amp;$P$2,Databáze_C_KS!$B$5:$N$200,MATCH(D$16,Databáze_C_KS!$B$5:$K$5,0),0)</f>
        <v>1958</v>
      </c>
      <c r="E59" s="380">
        <f>VLOOKUP($A59&amp;$P$2,Databáze_C_KS!$B$5:$N$200,MATCH(E$128,Databáze_C_KS!$B$5:$K$5,0),0)</f>
        <v>351</v>
      </c>
      <c r="F59" s="380">
        <f>VLOOKUP($A59&amp;$P$2,Databáze_C_KS!$B$5:$N$200,MATCH(F$16,Databáze_C_KS!$B$5:$K$5,0),0)</f>
        <v>363</v>
      </c>
      <c r="G59" s="380">
        <f>VLOOKUP($A59&amp;$P$2,Databáze_C_KS!$B$5:$N$200,MATCH(G$16,Databáze_C_KS!$B$5:$K$5,0),0)</f>
        <v>295</v>
      </c>
      <c r="H59" s="384">
        <f>VLOOKUP($A59&amp;$P$2,Databáze_C_KS!$B$5:$N$200,MATCH(H$16,Databáze_C_KS!$B$5:$K$5,0),0)</f>
        <v>296.62534435261711</v>
      </c>
    </row>
    <row r="60" spans="1:8" ht="16.5" thickBot="1" x14ac:dyDescent="0.3">
      <c r="A60" s="77">
        <v>2019</v>
      </c>
      <c r="B60" s="76">
        <f>VLOOKUP($A60&amp;$P$2,Databáze_C_KS!$B$5:$N$200,MATCH(B$16,Databáze_C_KS!$B$5:$K$5,0),0)</f>
        <v>971</v>
      </c>
      <c r="C60" s="18">
        <f>VLOOKUP($A60&amp;$P$2,Databáze_C_KS!$B$5:$N$200,MATCH(C$16,Databáze_C_KS!$B$5:$K$5,0),0)</f>
        <v>482</v>
      </c>
      <c r="D60" s="77">
        <f>VLOOKUP($A60&amp;$P$2,Databáze_C_KS!$B$5:$N$200,MATCH(D$16,Databáze_C_KS!$B$5:$K$5,0),0)</f>
        <v>2442</v>
      </c>
      <c r="E60" s="18">
        <f>VLOOKUP($A60&amp;$P$2,Databáze_C_KS!$B$5:$N$200,MATCH(E$128,Databáze_C_KS!$B$5:$K$5,0),0)</f>
        <v>280</v>
      </c>
      <c r="F60" s="18">
        <f>VLOOKUP($A60&amp;$P$2,Databáze_C_KS!$B$5:$N$200,MATCH(F$16,Databáze_C_KS!$B$5:$K$5,0),0)</f>
        <v>301</v>
      </c>
      <c r="G60" s="18">
        <f>VLOOKUP($A60&amp;$P$2,Databáze_C_KS!$B$5:$N$200,MATCH(G$16,Databáze_C_KS!$B$5:$K$5,0),0)</f>
        <v>274</v>
      </c>
      <c r="H60" s="20">
        <f>VLOOKUP($A60&amp;$P$2,Databáze_C_KS!$B$5:$N$200,MATCH(H$16,Databáze_C_KS!$B$5:$K$5,0),0)</f>
        <v>332.25913621262458</v>
      </c>
    </row>
    <row r="61" spans="1:8" ht="16.5" thickTop="1" x14ac:dyDescent="0.25"/>
    <row r="62" spans="1:8" ht="16.5" thickBot="1" x14ac:dyDescent="0.3">
      <c r="A62" s="1" t="s">
        <v>206</v>
      </c>
      <c r="C62" s="1"/>
    </row>
    <row r="63" spans="1:8" ht="16.5" thickTop="1" x14ac:dyDescent="0.25">
      <c r="A63" s="111"/>
      <c r="B63" s="661" t="s">
        <v>1</v>
      </c>
      <c r="C63" s="662"/>
      <c r="D63" s="663"/>
      <c r="E63" s="664" t="s">
        <v>109</v>
      </c>
      <c r="F63" s="664"/>
      <c r="G63" s="664"/>
      <c r="H63" s="664"/>
    </row>
    <row r="64" spans="1:8" ht="16.5" thickBot="1" x14ac:dyDescent="0.3">
      <c r="A64" s="25" t="s">
        <v>137</v>
      </c>
      <c r="B64" s="24" t="s">
        <v>96</v>
      </c>
      <c r="C64" s="5" t="s">
        <v>97</v>
      </c>
      <c r="D64" s="25" t="s">
        <v>98</v>
      </c>
      <c r="E64" s="6" t="s">
        <v>124</v>
      </c>
      <c r="F64" s="6" t="s">
        <v>125</v>
      </c>
      <c r="G64" s="6" t="s">
        <v>126</v>
      </c>
      <c r="H64" s="6" t="s">
        <v>177</v>
      </c>
    </row>
    <row r="65" spans="1:8" ht="16.5" thickTop="1" x14ac:dyDescent="0.25">
      <c r="A65" s="73">
        <v>2008</v>
      </c>
      <c r="B65" s="72">
        <f>VLOOKUP($A65&amp;$P$2,Databáze_Cm_KS!$B$5:$N$200,MATCH(B$16,Databáze_Cm_KS!$B$5:$K$5,0),0)</f>
        <v>926</v>
      </c>
      <c r="C65" s="8">
        <f>VLOOKUP($A65&amp;$P$2,Databáze_Cm_KS!$B$5:$N$200,MATCH(C$16,Databáze_Cm_KS!$B$5:$K$5,0),0)</f>
        <v>619</v>
      </c>
      <c r="D65" s="73">
        <f>VLOOKUP($A65&amp;$P$2,Databáze_Cm_KS!$B$5:$N$200,MATCH(D$16,Databáze_Cm_KS!$B$5:$K$5,0),0)</f>
        <v>1875</v>
      </c>
      <c r="E65" s="8">
        <f>VLOOKUP($A65&amp;$P$2,Databáze_Cm_KS!$B$5:$N$200,MATCH(E$128,Databáze_Cm_KS!$B$5:$K$5,0),0)</f>
        <v>15173</v>
      </c>
      <c r="F65" s="8">
        <f>VLOOKUP($A65&amp;$P$2,Databáze_Cm_KS!$B$5:$N$200,MATCH(F$16,Databáze_Cm_KS!$B$5:$K$5,0),0)</f>
        <v>17521</v>
      </c>
      <c r="G65" s="8">
        <f>VLOOKUP($A65&amp;$P$2,Databáze_Cm_KS!$B$5:$N$200,MATCH(G$16,Databáze_Cm_KS!$B$5:$K$5,0),0)</f>
        <v>15166</v>
      </c>
      <c r="H65" s="10">
        <f>VLOOKUP($A65&amp;$P$2,Databáze_Cm_KS!$B$5:$N$200,MATCH(H$16,Databáze_Cm_KS!$B$5:$K$5,0),0)</f>
        <v>315.94030021117516</v>
      </c>
    </row>
    <row r="66" spans="1:8" x14ac:dyDescent="0.25">
      <c r="A66" s="75">
        <v>2009</v>
      </c>
      <c r="B66" s="74">
        <f>VLOOKUP($A66&amp;$P$2,Databáze_Cm_KS!$B$5:$N$200,MATCH(B$16,Databáze_Cm_KS!$B$5:$K$5,0),0)</f>
        <v>765</v>
      </c>
      <c r="C66" s="13">
        <f>VLOOKUP($A66&amp;$P$2,Databáze_Cm_KS!$B$5:$N$200,MATCH(C$16,Databáze_Cm_KS!$B$5:$K$5,0),0)</f>
        <v>544</v>
      </c>
      <c r="D66" s="75">
        <f>VLOOKUP($A66&amp;$P$2,Databáze_Cm_KS!$B$5:$N$200,MATCH(D$16,Databáze_Cm_KS!$B$5:$K$5,0),0)</f>
        <v>1644</v>
      </c>
      <c r="E66" s="13">
        <f>VLOOKUP($A66&amp;$P$2,Databáze_Cm_KS!$B$5:$N$200,MATCH(E$128,Databáze_Cm_KS!$B$5:$K$5,0),0)</f>
        <v>16099</v>
      </c>
      <c r="F66" s="13">
        <f>VLOOKUP($A66&amp;$P$2,Databáze_Cm_KS!$B$5:$N$200,MATCH(F$16,Databáze_Cm_KS!$B$5:$K$5,0),0)</f>
        <v>17813</v>
      </c>
      <c r="G66" s="13">
        <f>VLOOKUP($A66&amp;$P$2,Databáze_Cm_KS!$B$5:$N$200,MATCH(G$16,Databáze_Cm_KS!$B$5:$K$5,0),0)</f>
        <v>13471</v>
      </c>
      <c r="H66" s="15">
        <f>VLOOKUP($A66&amp;$P$2,Databáze_Cm_KS!$B$5:$N$200,MATCH(H$16,Databáze_Cm_KS!$B$5:$K$5,0),0)</f>
        <v>276.02958513445236</v>
      </c>
    </row>
    <row r="67" spans="1:8" x14ac:dyDescent="0.25">
      <c r="A67" s="75">
        <v>2010</v>
      </c>
      <c r="B67" s="74">
        <f>VLOOKUP($A67&amp;$P$2,Databáze_Cm_KS!$B$5:$N$200,MATCH(B$16,Databáze_Cm_KS!$B$5:$K$5,0),0)</f>
        <v>601</v>
      </c>
      <c r="C67" s="13">
        <f>VLOOKUP($A67&amp;$P$2,Databáze_Cm_KS!$B$5:$N$200,MATCH(C$16,Databáze_Cm_KS!$B$5:$K$5,0),0)</f>
        <v>287</v>
      </c>
      <c r="D67" s="75">
        <f>VLOOKUP($A67&amp;$P$2,Databáze_Cm_KS!$B$5:$N$200,MATCH(D$16,Databáze_Cm_KS!$B$5:$K$5,0),0)</f>
        <v>1470</v>
      </c>
      <c r="E67" s="13">
        <f>VLOOKUP($A67&amp;$P$2,Databáze_Cm_KS!$B$5:$N$200,MATCH(E$128,Databáze_Cm_KS!$B$5:$K$5,0),0)</f>
        <v>15206</v>
      </c>
      <c r="F67" s="13">
        <f>VLOOKUP($A67&amp;$P$2,Databáze_Cm_KS!$B$5:$N$200,MATCH(F$16,Databáze_Cm_KS!$B$5:$K$5,0),0)</f>
        <v>18103</v>
      </c>
      <c r="G67" s="13">
        <f>VLOOKUP($A67&amp;$P$2,Databáze_Cm_KS!$B$5:$N$200,MATCH(G$16,Databáze_Cm_KS!$B$5:$K$5,0),0)</f>
        <v>10563</v>
      </c>
      <c r="H67" s="15">
        <f>VLOOKUP($A67&amp;$P$2,Databáze_Cm_KS!$B$5:$N$200,MATCH(H$16,Databáze_Cm_KS!$B$5:$K$5,0),0)</f>
        <v>212.97547367839587</v>
      </c>
    </row>
    <row r="68" spans="1:8" x14ac:dyDescent="0.25">
      <c r="A68" s="75">
        <v>2011</v>
      </c>
      <c r="B68" s="74">
        <f>VLOOKUP($A68&amp;$P$2,Databáze_Cm_KS!$B$5:$N$200,MATCH(B$16,Databáze_Cm_KS!$B$5:$K$5,0),0)</f>
        <v>509</v>
      </c>
      <c r="C68" s="13">
        <f>VLOOKUP($A68&amp;$P$2,Databáze_Cm_KS!$B$5:$N$200,MATCH(C$16,Databáze_Cm_KS!$B$5:$K$5,0),0)</f>
        <v>170</v>
      </c>
      <c r="D68" s="75">
        <f>VLOOKUP($A68&amp;$P$2,Databáze_Cm_KS!$B$5:$N$200,MATCH(D$16,Databáze_Cm_KS!$B$5:$K$5,0),0)</f>
        <v>1309</v>
      </c>
      <c r="E68" s="13">
        <f>VLOOKUP($A68&amp;$P$2,Databáze_Cm_KS!$B$5:$N$200,MATCH(E$128,Databáze_Cm_KS!$B$5:$K$5,0),0)</f>
        <v>14958</v>
      </c>
      <c r="F68" s="13">
        <f>VLOOKUP($A68&amp;$P$2,Databáze_Cm_KS!$B$5:$N$200,MATCH(F$16,Databáze_Cm_KS!$B$5:$K$5,0),0)</f>
        <v>16095</v>
      </c>
      <c r="G68" s="13">
        <f>VLOOKUP($A68&amp;$P$2,Databáze_Cm_KS!$B$5:$N$200,MATCH(G$16,Databáze_Cm_KS!$B$5:$K$5,0),0)</f>
        <v>9427</v>
      </c>
      <c r="H68" s="15">
        <f>VLOOKUP($A68&amp;$P$2,Databáze_Cm_KS!$B$5:$N$200,MATCH(H$16,Databáze_Cm_KS!$B$5:$K$5,0),0)</f>
        <v>213.78409443926685</v>
      </c>
    </row>
    <row r="69" spans="1:8" x14ac:dyDescent="0.25">
      <c r="A69" s="75">
        <v>2012</v>
      </c>
      <c r="B69" s="74">
        <f>VLOOKUP($A69&amp;$P$2,Databáze_Cm_KS!$B$5:$N$200,MATCH(B$16,Databáze_Cm_KS!$B$5:$K$5,0),0)</f>
        <v>499</v>
      </c>
      <c r="C69" s="13">
        <f>VLOOKUP($A69&amp;$P$2,Databáze_Cm_KS!$B$5:$N$200,MATCH(C$16,Databáze_Cm_KS!$B$5:$K$5,0),0)</f>
        <v>140</v>
      </c>
      <c r="D69" s="75">
        <f>VLOOKUP($A69&amp;$P$2,Databáze_Cm_KS!$B$5:$N$200,MATCH(D$16,Databáze_Cm_KS!$B$5:$K$5,0),0)</f>
        <v>1252</v>
      </c>
      <c r="E69" s="13">
        <f>VLOOKUP($A69&amp;$P$2,Databáze_Cm_KS!$B$5:$N$200,MATCH(E$128,Databáze_Cm_KS!$B$5:$K$5,0),0)</f>
        <v>13853</v>
      </c>
      <c r="F69" s="13">
        <f>VLOOKUP($A69&amp;$P$2,Databáze_Cm_KS!$B$5:$N$200,MATCH(F$16,Databáze_Cm_KS!$B$5:$K$5,0),0)</f>
        <v>14520</v>
      </c>
      <c r="G69" s="13">
        <f>VLOOKUP($A69&amp;$P$2,Databáze_Cm_KS!$B$5:$N$200,MATCH(G$16,Databáze_Cm_KS!$B$5:$K$5,0),0)</f>
        <v>8762</v>
      </c>
      <c r="H69" s="15">
        <f>VLOOKUP($A69&amp;$P$2,Databáze_Cm_KS!$B$5:$N$200,MATCH(H$16,Databáze_Cm_KS!$B$5:$K$5,0),0)</f>
        <v>220.2568870523416</v>
      </c>
    </row>
    <row r="70" spans="1:8" x14ac:dyDescent="0.25">
      <c r="A70" s="75">
        <v>2013</v>
      </c>
      <c r="B70" s="74">
        <f>VLOOKUP($A70&amp;$P$2,Databáze_Cm_KS!$B$5:$N$200,MATCH(B$16,Databáze_Cm_KS!$B$5:$K$5,0),0)</f>
        <v>564</v>
      </c>
      <c r="C70" s="13">
        <f>VLOOKUP($A70&amp;$P$2,Databáze_Cm_KS!$B$5:$N$200,MATCH(C$16,Databáze_Cm_KS!$B$5:$K$5,0),0)</f>
        <v>139</v>
      </c>
      <c r="D70" s="75">
        <f>VLOOKUP($A70&amp;$P$2,Databáze_Cm_KS!$B$5:$N$200,MATCH(D$16,Databáze_Cm_KS!$B$5:$K$5,0),0)</f>
        <v>1271</v>
      </c>
      <c r="E70" s="13">
        <f>VLOOKUP($A70&amp;$P$2,Databáze_Cm_KS!$B$5:$N$200,MATCH(E$128,Databáze_Cm_KS!$B$5:$K$5,0),0)</f>
        <v>12991</v>
      </c>
      <c r="F70" s="13">
        <f>VLOOKUP($A70&amp;$P$2,Databáze_Cm_KS!$B$5:$N$200,MATCH(F$16,Databáze_Cm_KS!$B$5:$K$5,0),0)</f>
        <v>13314</v>
      </c>
      <c r="G70" s="13">
        <f>VLOOKUP($A70&amp;$P$2,Databáze_Cm_KS!$B$5:$N$200,MATCH(G$16,Databáze_Cm_KS!$B$5:$K$5,0),0)</f>
        <v>8438</v>
      </c>
      <c r="H70" s="15">
        <f>VLOOKUP($A70&amp;$P$2,Databáze_Cm_KS!$B$5:$N$200,MATCH(H$16,Databáze_Cm_KS!$B$5:$K$5,0),0)</f>
        <v>231.32567222472588</v>
      </c>
    </row>
    <row r="71" spans="1:8" x14ac:dyDescent="0.25">
      <c r="A71" s="75">
        <v>2014</v>
      </c>
      <c r="B71" s="74">
        <f>VLOOKUP($A71&amp;$P$2,Databáze_Cm_KS!$B$5:$N$200,MATCH(B$16,Databáze_Cm_KS!$B$5:$K$5,0),0)</f>
        <v>524</v>
      </c>
      <c r="C71" s="13">
        <f>VLOOKUP($A71&amp;$P$2,Databáze_Cm_KS!$B$5:$N$200,MATCH(C$16,Databáze_Cm_KS!$B$5:$K$5,0),0)</f>
        <v>175</v>
      </c>
      <c r="D71" s="75">
        <f>VLOOKUP($A71&amp;$P$2,Databáze_Cm_KS!$B$5:$N$200,MATCH(D$16,Databáze_Cm_KS!$B$5:$K$5,0),0)</f>
        <v>1272</v>
      </c>
      <c r="E71" s="13">
        <f>VLOOKUP($A71&amp;$P$2,Databáze_Cm_KS!$B$5:$N$200,MATCH(E$128,Databáze_Cm_KS!$B$5:$K$5,0),0)</f>
        <v>10627</v>
      </c>
      <c r="F71" s="13">
        <f>VLOOKUP($A71&amp;$P$2,Databáze_Cm_KS!$B$5:$N$200,MATCH(F$16,Databáze_Cm_KS!$B$5:$K$5,0),0)</f>
        <v>10864</v>
      </c>
      <c r="G71" s="13">
        <f>VLOOKUP($A71&amp;$P$2,Databáze_Cm_KS!$B$5:$N$200,MATCH(G$16,Databáze_Cm_KS!$B$5:$K$5,0),0)</f>
        <v>8202</v>
      </c>
      <c r="H71" s="15">
        <f>VLOOKUP($A71&amp;$P$2,Databáze_Cm_KS!$B$5:$N$200,MATCH(H$16,Databáze_Cm_KS!$B$5:$K$5,0),0)</f>
        <v>275.56424889543445</v>
      </c>
    </row>
    <row r="72" spans="1:8" x14ac:dyDescent="0.25">
      <c r="A72" s="75">
        <v>2015</v>
      </c>
      <c r="B72" s="74">
        <f>VLOOKUP($A72&amp;$P$2,Databáze_Cm_KS!$B$5:$N$200,MATCH(B$16,Databáze_Cm_KS!$B$5:$K$5,0),0)</f>
        <v>661</v>
      </c>
      <c r="C72" s="13">
        <f>VLOOKUP($A72&amp;$P$2,Databáze_Cm_KS!$B$5:$N$200,MATCH(C$16,Databáze_Cm_KS!$B$5:$K$5,0),0)</f>
        <v>250</v>
      </c>
      <c r="D72" s="75">
        <f>VLOOKUP($A72&amp;$P$2,Databáze_Cm_KS!$B$5:$N$200,MATCH(D$16,Databáze_Cm_KS!$B$5:$K$5,0),0)</f>
        <v>1476</v>
      </c>
      <c r="E72" s="13">
        <f>VLOOKUP($A72&amp;$P$2,Databáze_Cm_KS!$B$5:$N$200,MATCH(E$128,Databáze_Cm_KS!$B$5:$K$5,0),0)</f>
        <v>11406</v>
      </c>
      <c r="F72" s="13">
        <f>VLOOKUP($A72&amp;$P$2,Databáze_Cm_KS!$B$5:$N$200,MATCH(F$16,Databáze_Cm_KS!$B$5:$K$5,0),0)</f>
        <v>12745</v>
      </c>
      <c r="G72" s="13">
        <f>VLOOKUP($A72&amp;$P$2,Databáze_Cm_KS!$B$5:$N$200,MATCH(G$16,Databáze_Cm_KS!$B$5:$K$5,0),0)</f>
        <v>6861</v>
      </c>
      <c r="H72" s="15">
        <f>VLOOKUP($A72&amp;$P$2,Databáze_Cm_KS!$B$5:$N$200,MATCH(H$16,Databáze_Cm_KS!$B$5:$K$5,0),0)</f>
        <v>196.48999607689291</v>
      </c>
    </row>
    <row r="73" spans="1:8" x14ac:dyDescent="0.25">
      <c r="A73" s="75">
        <v>2016</v>
      </c>
      <c r="B73" s="74">
        <f>VLOOKUP($A73&amp;$P$2,Databáze_Cm_KS!$B$5:$N$200,MATCH(B$16,Databáze_Cm_KS!$B$5:$K$5,0),0)</f>
        <v>867</v>
      </c>
      <c r="C73" s="13">
        <f>VLOOKUP($A73&amp;$P$2,Databáze_Cm_KS!$B$5:$N$200,MATCH(C$16,Databáze_Cm_KS!$B$5:$K$5,0),0)</f>
        <v>314</v>
      </c>
      <c r="D73" s="75">
        <f>VLOOKUP($A73&amp;$P$2,Databáze_Cm_KS!$B$5:$N$200,MATCH(D$16,Databáze_Cm_KS!$B$5:$K$5,0),0)</f>
        <v>2222</v>
      </c>
      <c r="E73" s="13">
        <f>VLOOKUP($A73&amp;$P$2,Databáze_Cm_KS!$B$5:$N$200,MATCH(E$128,Databáze_Cm_KS!$B$5:$K$5,0),0)</f>
        <v>10915</v>
      </c>
      <c r="F73" s="13">
        <f>VLOOKUP($A73&amp;$P$2,Databáze_Cm_KS!$B$5:$N$200,MATCH(F$16,Databáze_Cm_KS!$B$5:$K$5,0),0)</f>
        <v>11910</v>
      </c>
      <c r="G73" s="13">
        <f>VLOOKUP($A73&amp;$P$2,Databáze_Cm_KS!$B$5:$N$200,MATCH(G$16,Databáze_Cm_KS!$B$5:$K$5,0),0)</f>
        <v>5867</v>
      </c>
      <c r="H73" s="15">
        <f>VLOOKUP($A73&amp;$P$2,Databáze_Cm_KS!$B$5:$N$200,MATCH(H$16,Databáze_Cm_KS!$B$5:$K$5,0),0)</f>
        <v>179.80310663308143</v>
      </c>
    </row>
    <row r="74" spans="1:8" x14ac:dyDescent="0.25">
      <c r="A74" s="383">
        <v>2017</v>
      </c>
      <c r="B74" s="382">
        <f>VLOOKUP($A74&amp;$P$2,Databáze_Cm_KS!$B$5:$N$200,MATCH(B$16,Databáze_Cm_KS!$B$5:$K$5,0),0)</f>
        <v>782</v>
      </c>
      <c r="C74" s="380">
        <f>VLOOKUP($A74&amp;$P$2,Databáze_Cm_KS!$B$5:$N$200,MATCH(C$16,Databáze_Cm_KS!$B$5:$K$5,0),0)</f>
        <v>288</v>
      </c>
      <c r="D74" s="383">
        <f>VLOOKUP($A74&amp;$P$2,Databáze_Cm_KS!$B$5:$N$200,MATCH(D$16,Databáze_Cm_KS!$B$5:$K$5,0),0)</f>
        <v>1818</v>
      </c>
      <c r="E74" s="380">
        <f>VLOOKUP($A74&amp;$P$2,Databáze_Cm_KS!$B$5:$N$200,MATCH(E$128,Databáze_Cm_KS!$B$5:$K$5,0),0)</f>
        <v>11857</v>
      </c>
      <c r="F74" s="380">
        <f>VLOOKUP($A74&amp;$P$2,Databáze_Cm_KS!$B$5:$N$200,MATCH(F$16,Databáze_Cm_KS!$B$5:$K$5,0),0)</f>
        <v>12154</v>
      </c>
      <c r="G74" s="380">
        <f>VLOOKUP($A74&amp;$P$2,Databáze_Cm_KS!$B$5:$N$200,MATCH(G$16,Databáze_Cm_KS!$B$5:$K$5,0),0)</f>
        <v>5569</v>
      </c>
      <c r="H74" s="384">
        <f>VLOOKUP($A74&amp;$P$2,Databáze_Cm_KS!$B$5:$N$200,MATCH(H$16,Databáze_Cm_KS!$B$5:$K$5,0),0)</f>
        <v>167.24411716307387</v>
      </c>
    </row>
    <row r="75" spans="1:8" x14ac:dyDescent="0.25">
      <c r="A75" s="383">
        <v>2018</v>
      </c>
      <c r="B75" s="382">
        <f>VLOOKUP($A75&amp;$P$2,Databáze_Cm_KS!$B$5:$N$200,MATCH(B$16,Databáze_Cm_KS!$B$5:$K$5,0),0)</f>
        <v>789</v>
      </c>
      <c r="C75" s="380">
        <f>VLOOKUP($A75&amp;$P$2,Databáze_Cm_KS!$B$5:$N$200,MATCH(C$16,Databáze_Cm_KS!$B$5:$K$5,0),0)</f>
        <v>286</v>
      </c>
      <c r="D75" s="383">
        <f>VLOOKUP($A75&amp;$P$2,Databáze_Cm_KS!$B$5:$N$200,MATCH(D$16,Databáze_Cm_KS!$B$5:$K$5,0),0)</f>
        <v>2012</v>
      </c>
      <c r="E75" s="380">
        <f>VLOOKUP($A75&amp;$P$2,Databáze_Cm_KS!$B$5:$N$200,MATCH(E$128,Databáze_Cm_KS!$B$5:$K$5,0),0)</f>
        <v>11204</v>
      </c>
      <c r="F75" s="380">
        <f>VLOOKUP($A75&amp;$P$2,Databáze_Cm_KS!$B$5:$N$200,MATCH(F$16,Databáze_Cm_KS!$B$5:$K$5,0),0)</f>
        <v>11737</v>
      </c>
      <c r="G75" s="380">
        <f>VLOOKUP($A75&amp;$P$2,Databáze_Cm_KS!$B$5:$N$200,MATCH(G$16,Databáze_Cm_KS!$B$5:$K$5,0),0)</f>
        <v>5039</v>
      </c>
      <c r="H75" s="384">
        <f>VLOOKUP($A75&amp;$P$2,Databáze_Cm_KS!$B$5:$N$200,MATCH(H$16,Databáze_Cm_KS!$B$5:$K$5,0),0)</f>
        <v>156.70401295049842</v>
      </c>
    </row>
    <row r="76" spans="1:8" ht="16.5" thickBot="1" x14ac:dyDescent="0.3">
      <c r="A76" s="77">
        <v>2019</v>
      </c>
      <c r="B76" s="76">
        <f>VLOOKUP($A76&amp;$P$2,Databáze_Cm_KS!$B$5:$N$200,MATCH(B$16,Databáze_Cm_KS!$B$5:$K$5,0),0)</f>
        <v>998</v>
      </c>
      <c r="C76" s="18">
        <f>VLOOKUP($A76&amp;$P$2,Databáze_Cm_KS!$B$5:$N$200,MATCH(C$16,Databáze_Cm_KS!$B$5:$K$5,0),0)</f>
        <v>301</v>
      </c>
      <c r="D76" s="77">
        <f>VLOOKUP($A76&amp;$P$2,Databáze_Cm_KS!$B$5:$N$200,MATCH(D$16,Databáze_Cm_KS!$B$5:$K$5,0),0)</f>
        <v>2639</v>
      </c>
      <c r="E76" s="18">
        <f>VLOOKUP($A76&amp;$P$2,Databáze_Cm_KS!$B$5:$N$200,MATCH(E$128,Databáze_Cm_KS!$B$5:$K$5,0),0)</f>
        <v>10087</v>
      </c>
      <c r="F76" s="18">
        <f>VLOOKUP($A76&amp;$P$2,Databáze_Cm_KS!$B$5:$N$200,MATCH(F$16,Databáze_Cm_KS!$B$5:$K$5,0),0)</f>
        <v>10848</v>
      </c>
      <c r="G76" s="18">
        <f>VLOOKUP($A76&amp;$P$2,Databáze_Cm_KS!$B$5:$N$200,MATCH(G$16,Databáze_Cm_KS!$B$5:$K$5,0),0)</f>
        <v>4276</v>
      </c>
      <c r="H76" s="20">
        <f>VLOOKUP($A76&amp;$P$2,Databáze_Cm_KS!$B$5:$N$200,MATCH(H$16,Databáze_Cm_KS!$B$5:$K$5,0),0)</f>
        <v>143.87352507374632</v>
      </c>
    </row>
    <row r="77" spans="1:8" ht="16.5" thickTop="1" x14ac:dyDescent="0.25"/>
    <row r="78" spans="1:8" ht="16.5" thickBot="1" x14ac:dyDescent="0.3">
      <c r="A78" s="1" t="s">
        <v>210</v>
      </c>
      <c r="C78" s="1"/>
    </row>
    <row r="79" spans="1:8" ht="16.5" thickTop="1" x14ac:dyDescent="0.25">
      <c r="A79" s="122"/>
      <c r="B79" s="661" t="s">
        <v>1</v>
      </c>
      <c r="C79" s="662"/>
      <c r="D79" s="663"/>
      <c r="E79" s="664" t="s">
        <v>109</v>
      </c>
      <c r="F79" s="664"/>
      <c r="G79" s="664"/>
      <c r="H79" s="664"/>
    </row>
    <row r="80" spans="1:8" ht="16.5" thickBot="1" x14ac:dyDescent="0.3">
      <c r="A80" s="25" t="s">
        <v>137</v>
      </c>
      <c r="B80" s="24" t="s">
        <v>96</v>
      </c>
      <c r="C80" s="5" t="s">
        <v>97</v>
      </c>
      <c r="D80" s="25" t="s">
        <v>98</v>
      </c>
      <c r="E80" s="6" t="s">
        <v>124</v>
      </c>
      <c r="F80" s="6" t="s">
        <v>125</v>
      </c>
      <c r="G80" s="6" t="s">
        <v>126</v>
      </c>
      <c r="H80" s="6" t="s">
        <v>177</v>
      </c>
    </row>
    <row r="81" spans="1:16" ht="16.5" thickTop="1" x14ac:dyDescent="0.25">
      <c r="A81" s="73">
        <v>2008</v>
      </c>
      <c r="B81" s="72">
        <f>VLOOKUP($A81&amp;$P$2,Databáze_Co_KS!$B$5:$N$200,MATCH(B$16,Databáze_Co_KS!$B$5:$K$5,0),0)</f>
        <v>0</v>
      </c>
      <c r="C81" s="8">
        <f>VLOOKUP($A81&amp;$P$2,Databáze_Co_KS!$B$5:$N$200,MATCH(C$16,Databáze_Co_KS!$B$5:$K$5,0),0)</f>
        <v>0</v>
      </c>
      <c r="D81" s="73">
        <f>VLOOKUP($A81&amp;$P$2,Databáze_Co_KS!$B$5:$N$200,MATCH(D$16,Databáze_Co_KS!$B$5:$K$5,0),0)</f>
        <v>0</v>
      </c>
      <c r="E81" s="8">
        <f>VLOOKUP($A81&amp;$P$2,Databáze_Co_KS!$B$5:$N$200,MATCH(E$128,Databáze_Co_KS!$B$5:$K$5,0),0)</f>
        <v>16245</v>
      </c>
      <c r="F81" s="8">
        <f>VLOOKUP($A81&amp;$P$2,Databáze_Co_KS!$B$5:$N$200,MATCH(F$16,Databáze_Co_KS!$B$5:$K$5,0),0)</f>
        <v>16194</v>
      </c>
      <c r="G81" s="8">
        <f>VLOOKUP($A81&amp;$P$2,Databáze_Co_KS!$B$5:$N$200,MATCH(G$16,Databáze_Co_KS!$B$5:$K$5,0),0)</f>
        <v>2901</v>
      </c>
      <c r="H81" s="10">
        <f>VLOOKUP($A81&amp;$P$2,Databáze_Co_KS!$B$5:$N$200,MATCH(H$16,Databáze_Co_KS!$B$5:$K$5,0),0)</f>
        <v>65.386254168210442</v>
      </c>
    </row>
    <row r="82" spans="1:16" x14ac:dyDescent="0.25">
      <c r="A82" s="75">
        <v>2009</v>
      </c>
      <c r="B82" s="74">
        <f>VLOOKUP($A82&amp;$P$2,Databáze_Co_KS!$B$5:$N$200,MATCH(B$16,Databáze_Co_KS!$B$5:$K$5,0),0)</f>
        <v>0</v>
      </c>
      <c r="C82" s="13">
        <f>VLOOKUP($A82&amp;$P$2,Databáze_Co_KS!$B$5:$N$200,MATCH(C$16,Databáze_Co_KS!$B$5:$K$5,0),0)</f>
        <v>0</v>
      </c>
      <c r="D82" s="75">
        <f>VLOOKUP($A82&amp;$P$2,Databáze_Co_KS!$B$5:$N$200,MATCH(D$16,Databáze_Co_KS!$B$5:$K$5,0),0)</f>
        <v>0</v>
      </c>
      <c r="E82" s="13">
        <f>VLOOKUP($A82&amp;$P$2,Databáze_Co_KS!$B$5:$N$200,MATCH(E$128,Databáze_Co_KS!$B$5:$K$5,0),0)</f>
        <v>17153</v>
      </c>
      <c r="F82" s="13">
        <f>VLOOKUP($A82&amp;$P$2,Databáze_Co_KS!$B$5:$N$200,MATCH(F$16,Databáze_Co_KS!$B$5:$K$5,0),0)</f>
        <v>17019</v>
      </c>
      <c r="G82" s="13">
        <f>VLOOKUP($A82&amp;$P$2,Databáze_Co_KS!$B$5:$N$200,MATCH(G$16,Databáze_Co_KS!$B$5:$K$5,0),0)</f>
        <v>3033</v>
      </c>
      <c r="H82" s="15">
        <f>VLOOKUP($A82&amp;$P$2,Databáze_Co_KS!$B$5:$N$200,MATCH(H$16,Databáze_Co_KS!$B$5:$K$5,0),0)</f>
        <v>65.047593865679531</v>
      </c>
    </row>
    <row r="83" spans="1:16" x14ac:dyDescent="0.25">
      <c r="A83" s="75">
        <v>2010</v>
      </c>
      <c r="B83" s="28">
        <f>VLOOKUP($A83&amp;$P$2,Databáze_Co_KS!$B$5:$N$200,MATCH(B$16,Databáze_Co_KS!$B$5:$K$5,0),0)</f>
        <v>92.561130000000006</v>
      </c>
      <c r="C83" s="13">
        <f>VLOOKUP($A83&amp;$P$2,Databáze_Co_KS!$B$5:$N$200,MATCH(C$16,Databáze_Co_KS!$B$5:$K$5,0),0)</f>
        <v>65</v>
      </c>
      <c r="D83" s="75">
        <f>VLOOKUP($A83&amp;$P$2,Databáze_Co_KS!$B$5:$N$200,MATCH(D$16,Databáze_Co_KS!$B$5:$K$5,0),0)</f>
        <v>176</v>
      </c>
      <c r="E83" s="13">
        <f>VLOOKUP($A83&amp;$P$2,Databáze_Co_KS!$B$5:$N$200,MATCH(E$128,Databáze_Co_KS!$B$5:$K$5,0),0)</f>
        <v>17683</v>
      </c>
      <c r="F83" s="13">
        <f>VLOOKUP($A83&amp;$P$2,Databáze_Co_KS!$B$5:$N$200,MATCH(F$16,Databáze_Co_KS!$B$5:$K$5,0),0)</f>
        <v>18016</v>
      </c>
      <c r="G83" s="13">
        <f>VLOOKUP($A83&amp;$P$2,Databáze_Co_KS!$B$5:$N$200,MATCH(G$16,Databáze_Co_KS!$B$5:$K$5,0),0)</f>
        <v>2700</v>
      </c>
      <c r="H83" s="15">
        <f>VLOOKUP($A83&amp;$P$2,Databáze_Co_KS!$B$5:$N$200,MATCH(H$16,Databáze_Co_KS!$B$5:$K$5,0),0)</f>
        <v>54.701376554174068</v>
      </c>
    </row>
    <row r="84" spans="1:16" x14ac:dyDescent="0.25">
      <c r="A84" s="75">
        <v>2011</v>
      </c>
      <c r="B84" s="28">
        <f>VLOOKUP($A84&amp;$P$2,Databáze_Co_KS!$B$5:$N$200,MATCH(B$16,Databáze_Co_KS!$B$5:$K$5,0),0)</f>
        <v>91.877610000000004</v>
      </c>
      <c r="C84" s="13">
        <f>VLOOKUP($A84&amp;$P$2,Databáze_Co_KS!$B$5:$N$200,MATCH(C$16,Databáze_Co_KS!$B$5:$K$5,0),0)</f>
        <v>68</v>
      </c>
      <c r="D84" s="75">
        <f>VLOOKUP($A84&amp;$P$2,Databáze_Co_KS!$B$5:$N$200,MATCH(D$16,Databáze_Co_KS!$B$5:$K$5,0),0)</f>
        <v>176</v>
      </c>
      <c r="E84" s="13">
        <f>VLOOKUP($A84&amp;$P$2,Databáze_Co_KS!$B$5:$N$200,MATCH(E$128,Databáze_Co_KS!$B$5:$K$5,0),0)</f>
        <v>18516</v>
      </c>
      <c r="F84" s="13">
        <f>VLOOKUP($A84&amp;$P$2,Databáze_Co_KS!$B$5:$N$200,MATCH(F$16,Databáze_Co_KS!$B$5:$K$5,0),0)</f>
        <v>18416</v>
      </c>
      <c r="G84" s="13">
        <f>VLOOKUP($A84&amp;$P$2,Databáze_Co_KS!$B$5:$N$200,MATCH(G$16,Databáze_Co_KS!$B$5:$K$5,0),0)</f>
        <v>2802</v>
      </c>
      <c r="H84" s="15">
        <f>VLOOKUP($A84&amp;$P$2,Databáze_Co_KS!$B$5:$N$200,MATCH(H$16,Databáze_Co_KS!$B$5:$K$5,0),0)</f>
        <v>55.534860990443093</v>
      </c>
    </row>
    <row r="85" spans="1:16" x14ac:dyDescent="0.25">
      <c r="A85" s="75">
        <v>2012</v>
      </c>
      <c r="B85" s="28">
        <f>VLOOKUP($A85&amp;$P$2,Databáze_Co_KS!$B$5:$N$200,MATCH(B$16,Databáze_Co_KS!$B$5:$K$5,0),0)</f>
        <v>79.186400000000006</v>
      </c>
      <c r="C85" s="13">
        <f>VLOOKUP($A85&amp;$P$2,Databáze_Co_KS!$B$5:$N$200,MATCH(C$16,Databáze_Co_KS!$B$5:$K$5,0),0)</f>
        <v>54</v>
      </c>
      <c r="D85" s="75">
        <f>VLOOKUP($A85&amp;$P$2,Databáze_Co_KS!$B$5:$N$200,MATCH(D$16,Databáze_Co_KS!$B$5:$K$5,0),0)</f>
        <v>161</v>
      </c>
      <c r="E85" s="13">
        <f>VLOOKUP($A85&amp;$P$2,Databáze_Co_KS!$B$5:$N$200,MATCH(E$128,Databáze_Co_KS!$B$5:$K$5,0),0)</f>
        <v>18339</v>
      </c>
      <c r="F85" s="13">
        <f>VLOOKUP($A85&amp;$P$2,Databáze_Co_KS!$B$5:$N$200,MATCH(F$16,Databáze_Co_KS!$B$5:$K$5,0),0)</f>
        <v>18361</v>
      </c>
      <c r="G85" s="13">
        <f>VLOOKUP($A85&amp;$P$2,Databáze_Co_KS!$B$5:$N$200,MATCH(G$16,Databáze_Co_KS!$B$5:$K$5,0),0)</f>
        <v>2773</v>
      </c>
      <c r="H85" s="15">
        <f>VLOOKUP($A85&amp;$P$2,Databáze_Co_KS!$B$5:$N$200,MATCH(H$16,Databáze_Co_KS!$B$5:$K$5,0),0)</f>
        <v>55.124720875769292</v>
      </c>
    </row>
    <row r="86" spans="1:16" x14ac:dyDescent="0.25">
      <c r="A86" s="75">
        <v>2013</v>
      </c>
      <c r="B86" s="28">
        <f>VLOOKUP($A86&amp;$P$2,Databáze_Co_KS!$B$5:$N$200,MATCH(B$16,Databáze_Co_KS!$B$5:$K$5,0),0)</f>
        <v>86.513630000000006</v>
      </c>
      <c r="C86" s="13">
        <f>VLOOKUP($A86&amp;$P$2,Databáze_Co_KS!$B$5:$N$200,MATCH(C$16,Databáze_Co_KS!$B$5:$K$5,0),0)</f>
        <v>64</v>
      </c>
      <c r="D86" s="75">
        <f>VLOOKUP($A86&amp;$P$2,Databáze_Co_KS!$B$5:$N$200,MATCH(D$16,Databáze_Co_KS!$B$5:$K$5,0),0)</f>
        <v>167</v>
      </c>
      <c r="E86" s="13">
        <f>VLOOKUP($A86&amp;$P$2,Databáze_Co_KS!$B$5:$N$200,MATCH(E$128,Databáze_Co_KS!$B$5:$K$5,0),0)</f>
        <v>18347</v>
      </c>
      <c r="F86" s="13">
        <f>VLOOKUP($A86&amp;$P$2,Databáze_Co_KS!$B$5:$N$200,MATCH(F$16,Databáze_Co_KS!$B$5:$K$5,0),0)</f>
        <v>18018</v>
      </c>
      <c r="G86" s="13">
        <f>VLOOKUP($A86&amp;$P$2,Databáze_Co_KS!$B$5:$N$200,MATCH(G$16,Databáze_Co_KS!$B$5:$K$5,0),0)</f>
        <v>3098</v>
      </c>
      <c r="H86" s="15">
        <f>VLOOKUP($A86&amp;$P$2,Databáze_Co_KS!$B$5:$N$200,MATCH(H$16,Databáze_Co_KS!$B$5:$K$5,0),0)</f>
        <v>62.757797757797753</v>
      </c>
    </row>
    <row r="87" spans="1:16" x14ac:dyDescent="0.25">
      <c r="A87" s="75">
        <v>2014</v>
      </c>
      <c r="B87" s="28">
        <f>VLOOKUP($A87&amp;$P$2,Databáze_Co_KS!$B$5:$N$200,MATCH(B$16,Databáze_Co_KS!$B$5:$K$5,0),0)</f>
        <v>79.874430000000004</v>
      </c>
      <c r="C87" s="13">
        <f>VLOOKUP($A87&amp;$P$2,Databáze_Co_KS!$B$5:$N$200,MATCH(C$16,Databáze_Co_KS!$B$5:$K$5,0),0)</f>
        <v>63</v>
      </c>
      <c r="D87" s="75">
        <f>VLOOKUP($A87&amp;$P$2,Databáze_Co_KS!$B$5:$N$200,MATCH(D$16,Databáze_Co_KS!$B$5:$K$5,0),0)</f>
        <v>148</v>
      </c>
      <c r="E87" s="13">
        <f>VLOOKUP($A87&amp;$P$2,Databáze_Co_KS!$B$5:$N$200,MATCH(E$128,Databáze_Co_KS!$B$5:$K$5,0),0)</f>
        <v>21158</v>
      </c>
      <c r="F87" s="13">
        <f>VLOOKUP($A87&amp;$P$2,Databáze_Co_KS!$B$5:$N$200,MATCH(F$16,Databáze_Co_KS!$B$5:$K$5,0),0)</f>
        <v>21533</v>
      </c>
      <c r="G87" s="13">
        <f>VLOOKUP($A87&amp;$P$2,Databáze_Co_KS!$B$5:$N$200,MATCH(G$16,Databáze_Co_KS!$B$5:$K$5,0),0)</f>
        <v>2717</v>
      </c>
      <c r="H87" s="15">
        <f>VLOOKUP($A87&amp;$P$2,Databáze_Co_KS!$B$5:$N$200,MATCH(H$16,Databáze_Co_KS!$B$5:$K$5,0),0)</f>
        <v>46.055124692332704</v>
      </c>
    </row>
    <row r="88" spans="1:16" x14ac:dyDescent="0.25">
      <c r="A88" s="75">
        <v>2015</v>
      </c>
      <c r="B88" s="28">
        <f>VLOOKUP($A88&amp;$P$2,Databáze_Co_KS!$B$5:$N$200,MATCH(B$16,Databáze_Co_KS!$B$5:$K$5,0),0)</f>
        <v>86.500399999999999</v>
      </c>
      <c r="C88" s="13">
        <f>VLOOKUP($A88&amp;$P$2,Databáze_Co_KS!$B$5:$N$200,MATCH(C$16,Databáze_Co_KS!$B$5:$K$5,0),0)</f>
        <v>63</v>
      </c>
      <c r="D88" s="75">
        <f>VLOOKUP($A88&amp;$P$2,Databáze_Co_KS!$B$5:$N$200,MATCH(D$16,Databáze_Co_KS!$B$5:$K$5,0),0)</f>
        <v>161</v>
      </c>
      <c r="E88" s="13">
        <f>VLOOKUP($A88&amp;$P$2,Databáze_Co_KS!$B$5:$N$200,MATCH(E$128,Databáze_Co_KS!$B$5:$K$5,0),0)</f>
        <v>17036</v>
      </c>
      <c r="F88" s="13">
        <f>VLOOKUP($A88&amp;$P$2,Databáze_Co_KS!$B$5:$N$200,MATCH(F$16,Databáze_Co_KS!$B$5:$K$5,0),0)</f>
        <v>17287</v>
      </c>
      <c r="G88" s="13">
        <f>VLOOKUP($A88&amp;$P$2,Databáze_Co_KS!$B$5:$N$200,MATCH(G$16,Databáze_Co_KS!$B$5:$K$5,0),0)</f>
        <v>2458</v>
      </c>
      <c r="H88" s="15">
        <f>VLOOKUP($A88&amp;$P$2,Databáze_Co_KS!$B$5:$N$200,MATCH(H$16,Databáze_Co_KS!$B$5:$K$5,0),0)</f>
        <v>51.898536472493781</v>
      </c>
    </row>
    <row r="89" spans="1:16" x14ac:dyDescent="0.25">
      <c r="A89" s="75">
        <v>2016</v>
      </c>
      <c r="B89" s="28">
        <f>VLOOKUP($A89&amp;$P$2,Databáze_Co_KS!$B$5:$N$200,MATCH(B$16,Databáze_Co_KS!$B$5:$K$5,0),0)</f>
        <v>81.931039999999996</v>
      </c>
      <c r="C89" s="13">
        <f>VLOOKUP($A89&amp;$P$2,Databáze_Co_KS!$B$5:$N$200,MATCH(C$16,Databáze_Co_KS!$B$5:$K$5,0),0)</f>
        <v>60</v>
      </c>
      <c r="D89" s="75">
        <f>VLOOKUP($A89&amp;$P$2,Databáze_Co_KS!$B$5:$N$200,MATCH(D$16,Databáze_Co_KS!$B$5:$K$5,0),0)</f>
        <v>156</v>
      </c>
      <c r="E89" s="13">
        <f>VLOOKUP($A89&amp;$P$2,Databáze_Co_KS!$B$5:$N$200,MATCH(E$128,Databáze_Co_KS!$B$5:$K$5,0),0)</f>
        <v>15716</v>
      </c>
      <c r="F89" s="13">
        <f>VLOOKUP($A89&amp;$P$2,Databáze_Co_KS!$B$5:$N$200,MATCH(F$16,Databáze_Co_KS!$B$5:$K$5,0),0)</f>
        <v>16068</v>
      </c>
      <c r="G89" s="13">
        <f>VLOOKUP($A89&amp;$P$2,Databáze_Co_KS!$B$5:$N$200,MATCH(G$16,Databáze_Co_KS!$B$5:$K$5,0),0)</f>
        <v>2101</v>
      </c>
      <c r="H89" s="15">
        <f>VLOOKUP($A89&amp;$P$2,Databáze_Co_KS!$B$5:$N$200,MATCH(H$16,Databáze_Co_KS!$B$5:$K$5,0),0)</f>
        <v>47.726226039332829</v>
      </c>
    </row>
    <row r="90" spans="1:16" x14ac:dyDescent="0.25">
      <c r="A90" s="383">
        <v>2017</v>
      </c>
      <c r="B90" s="385">
        <f>VLOOKUP($A90&amp;$P$2,Databáze_Co_KS!$B$5:$N$200,MATCH(B$16,Databáze_Co_KS!$B$5:$K$5,0),0)</f>
        <v>76.971239999999995</v>
      </c>
      <c r="C90" s="380">
        <f>VLOOKUP($A90&amp;$P$2,Databáze_Co_KS!$B$5:$N$200,MATCH(C$16,Databáze_Co_KS!$B$5:$K$5,0),0)</f>
        <v>57</v>
      </c>
      <c r="D90" s="383">
        <f>VLOOKUP($A90&amp;$P$2,Databáze_Co_KS!$B$5:$N$200,MATCH(D$16,Databáze_Co_KS!$B$5:$K$5,0),0)</f>
        <v>153</v>
      </c>
      <c r="E90" s="380">
        <f>VLOOKUP($A90&amp;$P$2,Databáze_Co_KS!$B$5:$N$200,MATCH(E$128,Databáze_Co_KS!$B$5:$K$5,0),0)</f>
        <v>14961</v>
      </c>
      <c r="F90" s="380">
        <f>VLOOKUP($A90&amp;$P$2,Databáze_Co_KS!$B$5:$N$200,MATCH(F$16,Databáze_Co_KS!$B$5:$K$5,0),0)</f>
        <v>15085</v>
      </c>
      <c r="G90" s="380">
        <f>VLOOKUP($A90&amp;$P$2,Databáze_Co_KS!$B$5:$N$200,MATCH(G$16,Databáze_Co_KS!$B$5:$K$5,0),0)</f>
        <v>1977</v>
      </c>
      <c r="H90" s="384">
        <f>VLOOKUP($A90&amp;$P$2,Databáze_Co_KS!$B$5:$N$200,MATCH(H$16,Databáze_Co_KS!$B$5:$K$5,0),0)</f>
        <v>47.835929731521382</v>
      </c>
    </row>
    <row r="91" spans="1:16" x14ac:dyDescent="0.25">
      <c r="A91" s="383">
        <v>2018</v>
      </c>
      <c r="B91" s="385">
        <f>VLOOKUP($A91&amp;$P$2,Databáze_Co_KS!$B$5:$N$200,MATCH(B$16,Databáze_Co_KS!$B$5:$K$5,0),0)</f>
        <v>81.602599999999995</v>
      </c>
      <c r="C91" s="380">
        <f>VLOOKUP($A91&amp;$P$2,Databáze_Co_KS!$B$5:$N$200,MATCH(C$16,Databáze_Co_KS!$B$5:$K$5,0),0)</f>
        <v>62</v>
      </c>
      <c r="D91" s="383">
        <f>VLOOKUP($A91&amp;$P$2,Databáze_Co_KS!$B$5:$N$200,MATCH(D$16,Databáze_Co_KS!$B$5:$K$5,0),0)</f>
        <v>152</v>
      </c>
      <c r="E91" s="380">
        <f>VLOOKUP($A91&amp;$P$2,Databáze_Co_KS!$B$5:$N$200,MATCH(E$128,Databáze_Co_KS!$B$5:$K$5,0),0)</f>
        <v>13440</v>
      </c>
      <c r="F91" s="380">
        <f>VLOOKUP($A91&amp;$P$2,Databáze_Co_KS!$B$5:$N$200,MATCH(F$16,Databáze_Co_KS!$B$5:$K$5,0),0)</f>
        <v>13912</v>
      </c>
      <c r="G91" s="380">
        <f>VLOOKUP($A91&amp;$P$2,Databáze_Co_KS!$B$5:$N$200,MATCH(G$16,Databáze_Co_KS!$B$5:$K$5,0),0)</f>
        <v>1502</v>
      </c>
      <c r="H91" s="384">
        <f>VLOOKUP($A91&amp;$P$2,Databáze_Co_KS!$B$5:$N$200,MATCH(H$16,Databáze_Co_KS!$B$5:$K$5,0),0)</f>
        <v>39.406986774008054</v>
      </c>
    </row>
    <row r="92" spans="1:16" ht="16.5" thickBot="1" x14ac:dyDescent="0.3">
      <c r="A92" s="18">
        <v>2019</v>
      </c>
      <c r="B92" s="20">
        <f>VLOOKUP($A92&amp;$P$2,Databáze_Co_KS!$B$5:$N$200,MATCH(B$16,Databáze_Co_KS!$B$5:$K$5,0),0)</f>
        <v>74</v>
      </c>
      <c r="C92" s="18">
        <f>VLOOKUP($A92&amp;$P$2,Databáze_Co_KS!$B$5:$N$200,MATCH(C$16,Databáze_Co_KS!$B$5:$K$5,0),0)</f>
        <v>55</v>
      </c>
      <c r="D92" s="18">
        <f>VLOOKUP($A92&amp;$P$2,Databáze_Co_KS!$B$5:$N$200,MATCH(D$16,Databáze_Co_KS!$B$5:$K$5,0),0)</f>
        <v>134</v>
      </c>
      <c r="E92" s="18">
        <f>VLOOKUP($A92&amp;$P$2,Databáze_Co_KS!$B$5:$N$200,MATCH(E$128,Databáze_Co_KS!$B$5:$K$5,0),0)</f>
        <v>13220</v>
      </c>
      <c r="F92" s="18">
        <f>VLOOKUP($A92&amp;$P$2,Databáze_Co_KS!$B$5:$N$200,MATCH(F$16,Databáze_Co_KS!$B$5:$K$5,0),0)</f>
        <v>13097</v>
      </c>
      <c r="G92" s="18">
        <f>VLOOKUP($A92&amp;$P$2,Databáze_Co_KS!$B$5:$N$200,MATCH(G$16,Databáze_Co_KS!$B$5:$K$5,0),0)</f>
        <v>1618</v>
      </c>
      <c r="H92" s="20">
        <f>VLOOKUP($A92&amp;$P$2,Databáze_Co_KS!$B$5:$N$200,MATCH(H$16,Databáze_Co_KS!$B$5:$K$5,0),0)</f>
        <v>45.092005802855617</v>
      </c>
    </row>
    <row r="93" spans="1:16" ht="16.5" thickTop="1" x14ac:dyDescent="0.25"/>
    <row r="94" spans="1:16" ht="16.5" thickBot="1" x14ac:dyDescent="0.3">
      <c r="A94" s="1" t="s">
        <v>213</v>
      </c>
    </row>
    <row r="95" spans="1:16" ht="16.5" thickTop="1" x14ac:dyDescent="0.25">
      <c r="A95" s="129"/>
      <c r="B95" s="661" t="s">
        <v>1</v>
      </c>
      <c r="C95" s="662"/>
      <c r="D95" s="663"/>
      <c r="E95" s="664" t="s">
        <v>109</v>
      </c>
      <c r="F95" s="664"/>
      <c r="G95" s="664"/>
      <c r="H95" s="664"/>
      <c r="L95" s="134"/>
      <c r="M95" s="681"/>
      <c r="N95" s="681"/>
      <c r="O95" s="681"/>
      <c r="P95" s="681"/>
    </row>
    <row r="96" spans="1:16" ht="16.5" thickBot="1" x14ac:dyDescent="0.3">
      <c r="A96" s="25" t="s">
        <v>137</v>
      </c>
      <c r="B96" s="24" t="s">
        <v>96</v>
      </c>
      <c r="C96" s="5" t="s">
        <v>97</v>
      </c>
      <c r="D96" s="25" t="s">
        <v>98</v>
      </c>
      <c r="E96" s="6" t="s">
        <v>124</v>
      </c>
      <c r="F96" s="6" t="s">
        <v>125</v>
      </c>
      <c r="G96" s="6" t="s">
        <v>126</v>
      </c>
      <c r="H96" s="6" t="s">
        <v>177</v>
      </c>
      <c r="L96" t="s">
        <v>216</v>
      </c>
      <c r="M96" s="23"/>
      <c r="N96" s="23"/>
      <c r="O96" s="23"/>
      <c r="P96" s="23"/>
    </row>
    <row r="97" spans="1:16" ht="16.5" thickTop="1" x14ac:dyDescent="0.25">
      <c r="A97" s="73">
        <v>2008</v>
      </c>
      <c r="B97" s="26">
        <f>VLOOKUP($A97&amp;$L$2,Databáze_A_KS!$B$5:$N$200,MATCH(B$16,Databáze_A_KS!$B$5:$K$5,0),0)</f>
        <v>437.56490000000002</v>
      </c>
      <c r="C97" s="10">
        <f>VLOOKUP($A97&amp;$L$2,Databáze_A_KS!$B$5:$N$200,MATCH(C$16,Databáze_A_KS!$B$5:$K$5,0),0)</f>
        <v>374</v>
      </c>
      <c r="D97" s="27">
        <f>VLOOKUP($A97&amp;$L$2,Databáze_A_KS!$B$5:$N$200,MATCH(D$16,Databáze_A_KS!$B$5:$K$5,0),0)</f>
        <v>875</v>
      </c>
      <c r="E97" s="10">
        <f>VLOOKUP($A97&amp;$L$2,Databáze_A_KS!$B$5:$AI$200,31,0)</f>
        <v>489</v>
      </c>
      <c r="F97" s="10">
        <f>VLOOKUP($A97&amp;$L$2,Databáze_A_KS!$B$5:$AI$200,32,0)</f>
        <v>3728</v>
      </c>
      <c r="G97" s="10">
        <f>VLOOKUP($A97&amp;$L$2,Databáze_A_KS!$B$5:$AI$200,33,0)</f>
        <v>2787</v>
      </c>
      <c r="H97" s="10">
        <f>VLOOKUP($A97&amp;$L$2,Databáze_A_KS!$B$5:$AI$200,34,0)</f>
        <v>272.86883047210301</v>
      </c>
      <c r="L97" s="129"/>
      <c r="M97" s="664" t="s">
        <v>223</v>
      </c>
      <c r="N97" s="664"/>
      <c r="O97" s="664"/>
      <c r="P97" s="664"/>
    </row>
    <row r="98" spans="1:16" ht="16.5" thickBot="1" x14ac:dyDescent="0.3">
      <c r="A98" s="75">
        <v>2009</v>
      </c>
      <c r="B98" s="28">
        <f>VLOOKUP($A98&amp;$L$2,Databáze_A_KS!$B$5:$N$200,MATCH(B$16,Databáze_A_KS!$B$5:$K$5,0),0)</f>
        <v>478.5215</v>
      </c>
      <c r="C98" s="15">
        <f>VLOOKUP($A98&amp;$L$2,Databáze_A_KS!$B$5:$N$200,MATCH(C$16,Databáze_A_KS!$B$5:$K$5,0),0)</f>
        <v>408</v>
      </c>
      <c r="D98" s="29">
        <f>VLOOKUP($A98&amp;$L$2,Databáze_A_KS!$B$5:$N$200,MATCH(D$16,Databáze_A_KS!$B$5:$K$5,0),0)</f>
        <v>975</v>
      </c>
      <c r="E98" s="15">
        <f>VLOOKUP($A98&amp;$L$2,Databáze_A_KS!$B$5:$AI$200,31,0)</f>
        <v>3580</v>
      </c>
      <c r="F98" s="15">
        <f>VLOOKUP($A98&amp;$L$2,Databáze_A_KS!$B$5:$AI$200,32,0)</f>
        <v>2966</v>
      </c>
      <c r="G98" s="15">
        <f>VLOOKUP($A98&amp;$L$2,Databáze_A_KS!$B$5:$AI$200,33,0)</f>
        <v>5171</v>
      </c>
      <c r="H98" s="15">
        <f>VLOOKUP($A98&amp;$L$2,Databáze_A_KS!$B$5:$AI$200,34,0)</f>
        <v>636.35030343897506</v>
      </c>
      <c r="L98" s="25" t="s">
        <v>137</v>
      </c>
      <c r="M98" s="6" t="s">
        <v>217</v>
      </c>
      <c r="N98" s="6" t="s">
        <v>218</v>
      </c>
      <c r="O98" s="6" t="s">
        <v>222</v>
      </c>
      <c r="P98" s="6" t="s">
        <v>221</v>
      </c>
    </row>
    <row r="99" spans="1:16" ht="16.5" thickTop="1" x14ac:dyDescent="0.25">
      <c r="A99" s="75">
        <v>2010</v>
      </c>
      <c r="B99" s="28">
        <f>VLOOKUP($A99&amp;$L$2,Databáze_A_KS!$B$5:$N$200,MATCH(B$16,Databáze_A_KS!$B$5:$K$5,0),0)</f>
        <v>583.09079999999994</v>
      </c>
      <c r="C99" s="15">
        <f>VLOOKUP($A99&amp;$L$2,Databáze_A_KS!$B$5:$N$200,MATCH(C$16,Databáze_A_KS!$B$5:$K$5,0),0)</f>
        <v>558.5</v>
      </c>
      <c r="D99" s="29">
        <f>VLOOKUP($A99&amp;$L$2,Databáze_A_KS!$B$5:$N$200,MATCH(D$16,Databáze_A_KS!$B$5:$K$5,0),0)</f>
        <v>1099</v>
      </c>
      <c r="E99" s="15">
        <f>VLOOKUP($A99&amp;$L$2,Databáze_A_KS!$B$5:$AI$200,31,0)</f>
        <v>3404</v>
      </c>
      <c r="F99" s="15">
        <f>VLOOKUP($A99&amp;$L$2,Databáze_A_KS!$B$5:$AI$200,32,0)</f>
        <v>2933</v>
      </c>
      <c r="G99" s="15">
        <f>VLOOKUP($A99&amp;$L$2,Databáze_A_KS!$B$5:$AI$200,33,0)</f>
        <v>5151</v>
      </c>
      <c r="H99" s="15">
        <f>VLOOKUP($A99&amp;$L$2,Databáze_A_KS!$B$5:$AI$200,34,0)</f>
        <v>641.0211387657688</v>
      </c>
      <c r="L99" s="75">
        <v>2010</v>
      </c>
      <c r="M99" s="15">
        <f>VLOOKUP($A99&amp;$L$2,Databáze_A_KS!$B$5:$AI$200,MATCH(M$98,Databáze_A_KS!$B$4:$AE$4,0),0)</f>
        <v>2143</v>
      </c>
      <c r="N99" s="15">
        <f>VLOOKUP($A99&amp;$L$2,Databáze_A_KS!$B$5:$AI$200,MATCH(N$98,Databáze_A_KS!$B$4:$AE$4,0),0)</f>
        <v>482</v>
      </c>
      <c r="O99" s="15">
        <f>VLOOKUP($A99&amp;$L$2,Databáze_A_KS!$B$5:$AI$200,MATCH(O$98,Databáze_A_KS!$B$4:$AE$4,0),0)</f>
        <v>491</v>
      </c>
      <c r="P99" s="15">
        <f>VLOOKUP($A99&amp;$L$2,Databáze_A_KS!$B$5:$AI$200,MATCH(P$98,Databáze_A_KS!$B$4:$AE$4,0),0)</f>
        <v>71</v>
      </c>
    </row>
    <row r="100" spans="1:16" x14ac:dyDescent="0.25">
      <c r="A100" s="75">
        <v>2011</v>
      </c>
      <c r="B100" s="28">
        <f>VLOOKUP($A100&amp;$L$2,Databáze_A_KS!$B$5:$N$200,MATCH(B$16,Databáze_A_KS!$B$5:$K$5,0),0)</f>
        <v>555.02629999999999</v>
      </c>
      <c r="C100" s="15">
        <f>VLOOKUP($A100&amp;$L$2,Databáze_A_KS!$B$5:$N$200,MATCH(C$16,Databáze_A_KS!$B$5:$K$5,0),0)</f>
        <v>424</v>
      </c>
      <c r="D100" s="29">
        <f>VLOOKUP($A100&amp;$L$2,Databáze_A_KS!$B$5:$N$200,MATCH(D$16,Databáze_A_KS!$B$5:$K$5,0),0)</f>
        <v>1154</v>
      </c>
      <c r="E100" s="15">
        <f>VLOOKUP($A100&amp;$L$2,Databáze_A_KS!$B$5:$AI$200,31,0)</f>
        <v>4136</v>
      </c>
      <c r="F100" s="15">
        <f>VLOOKUP($A100&amp;$L$2,Databáze_A_KS!$B$5:$AI$200,32,0)</f>
        <v>3100</v>
      </c>
      <c r="G100" s="15">
        <f>VLOOKUP($A100&amp;$L$2,Databáze_A_KS!$B$5:$AI$200,33,0)</f>
        <v>5967</v>
      </c>
      <c r="H100" s="15">
        <f>VLOOKUP($A100&amp;$L$2,Databáze_A_KS!$B$5:$AI$200,34,0)</f>
        <v>702.566129032258</v>
      </c>
      <c r="L100" s="75">
        <v>2011</v>
      </c>
      <c r="M100" s="15">
        <f>VLOOKUP($A100&amp;$L$2,Databáze_A_KS!$B$5:$AI$200,MATCH(M$98,Databáze_A_KS!$B$4:$AE$4,0),0)</f>
        <v>2983</v>
      </c>
      <c r="N100" s="15">
        <f>VLOOKUP($A100&amp;$L$2,Databáze_A_KS!$B$5:$AI$200,MATCH(N$98,Databáze_A_KS!$B$4:$AE$4,0),0)</f>
        <v>495</v>
      </c>
      <c r="O100" s="15">
        <f>VLOOKUP($A100&amp;$L$2,Databáze_A_KS!$B$5:$AI$200,MATCH(O$98,Databáze_A_KS!$B$4:$AE$4,0),0)</f>
        <v>557</v>
      </c>
      <c r="P100" s="15">
        <f>VLOOKUP($A100&amp;$L$2,Databáze_A_KS!$B$5:$AI$200,MATCH(P$98,Databáze_A_KS!$B$4:$AE$4,0),0)</f>
        <v>69</v>
      </c>
    </row>
    <row r="101" spans="1:16" x14ac:dyDescent="0.25">
      <c r="A101" s="75">
        <v>2012</v>
      </c>
      <c r="B101" s="28">
        <f>VLOOKUP($A101&amp;$L$2,Databáze_A_KS!$B$5:$N$200,MATCH(B$16,Databáze_A_KS!$B$5:$K$5,0),0)</f>
        <v>528.0376</v>
      </c>
      <c r="C101" s="15">
        <f>VLOOKUP($A101&amp;$L$2,Databáze_A_KS!$B$5:$N$200,MATCH(C$16,Databáze_A_KS!$B$5:$K$5,0),0)</f>
        <v>323</v>
      </c>
      <c r="D101" s="29">
        <f>VLOOKUP($A101&amp;$L$2,Databáze_A_KS!$B$5:$N$200,MATCH(D$16,Databáze_A_KS!$B$5:$K$5,0),0)</f>
        <v>1234</v>
      </c>
      <c r="E101" s="15">
        <f>VLOOKUP($A101&amp;$L$2,Databáze_A_KS!$B$5:$AI$200,31,0)</f>
        <v>2601</v>
      </c>
      <c r="F101" s="15">
        <f>VLOOKUP($A101&amp;$L$2,Databáze_A_KS!$B$5:$AI$200,32,0)</f>
        <v>3640</v>
      </c>
      <c r="G101" s="15">
        <f>VLOOKUP($A101&amp;$L$2,Databáze_A_KS!$B$5:$AI$200,33,0)</f>
        <v>4900</v>
      </c>
      <c r="H101" s="15">
        <f>VLOOKUP($A101&amp;$L$2,Databáze_A_KS!$B$5:$AI$200,34,0)</f>
        <v>491.34615384615387</v>
      </c>
      <c r="L101" s="75">
        <v>2012</v>
      </c>
      <c r="M101" s="15">
        <f>VLOOKUP($A101&amp;$L$2,Databáze_A_KS!$B$5:$AI$200,MATCH(M$98,Databáze_A_KS!$B$4:$AE$4,0),0)</f>
        <v>1743</v>
      </c>
      <c r="N101" s="15">
        <f>VLOOKUP($A101&amp;$L$2,Databáze_A_KS!$B$5:$AI$200,MATCH(N$98,Databáze_A_KS!$B$4:$AE$4,0),0)</f>
        <v>392</v>
      </c>
      <c r="O101" s="15">
        <f>VLOOKUP($A101&amp;$L$2,Databáze_A_KS!$B$5:$AI$200,MATCH(O$98,Databáze_A_KS!$B$4:$AE$4,0),0)</f>
        <v>401</v>
      </c>
      <c r="P101" s="15">
        <f>VLOOKUP($A101&amp;$L$2,Databáze_A_KS!$B$5:$AI$200,MATCH(P$98,Databáze_A_KS!$B$4:$AE$4,0),0)</f>
        <v>62</v>
      </c>
    </row>
    <row r="102" spans="1:16" x14ac:dyDescent="0.25">
      <c r="A102" s="75">
        <v>2013</v>
      </c>
      <c r="B102" s="28">
        <f>VLOOKUP($A102&amp;$L$2,Databáze_A_KS!$B$5:$N$200,MATCH(B$16,Databáze_A_KS!$B$5:$K$5,0),0)</f>
        <v>694.90750000000003</v>
      </c>
      <c r="C102" s="15">
        <f>VLOOKUP($A102&amp;$L$2,Databáze_A_KS!$B$5:$N$200,MATCH(C$16,Databáze_A_KS!$B$5:$K$5,0),0)</f>
        <v>628</v>
      </c>
      <c r="D102" s="29">
        <f>VLOOKUP($A102&amp;$L$2,Databáze_A_KS!$B$5:$N$200,MATCH(D$16,Databáze_A_KS!$B$5:$K$5,0),0)</f>
        <v>1376</v>
      </c>
      <c r="E102" s="15">
        <f>VLOOKUP($A102&amp;$L$2,Databáze_A_KS!$B$5:$AI$200,31,0)</f>
        <v>2605</v>
      </c>
      <c r="F102" s="15">
        <f>VLOOKUP($A102&amp;$L$2,Databáze_A_KS!$B$5:$AI$200,32,0)</f>
        <v>3316</v>
      </c>
      <c r="G102" s="15">
        <f>VLOOKUP($A102&amp;$L$2,Databáze_A_KS!$B$5:$AI$200,33,0)</f>
        <v>4189</v>
      </c>
      <c r="H102" s="15">
        <f>VLOOKUP($A102&amp;$L$2,Databáze_A_KS!$B$5:$AI$200,34,0)</f>
        <v>461.09318455971049</v>
      </c>
      <c r="L102" s="75">
        <v>2013</v>
      </c>
      <c r="M102" s="15">
        <f>VLOOKUP($A102&amp;$L$2,Databáze_A_KS!$B$5:$AI$200,MATCH(M$98,Databáze_A_KS!$B$4:$AE$4,0),0)</f>
        <v>1751</v>
      </c>
      <c r="N102" s="15">
        <f>VLOOKUP($A102&amp;$L$2,Databáze_A_KS!$B$5:$AI$200,MATCH(N$98,Databáze_A_KS!$B$4:$AE$4,0),0)</f>
        <v>357</v>
      </c>
      <c r="O102" s="15">
        <f>VLOOKUP($A102&amp;$L$2,Databáze_A_KS!$B$5:$AI$200,MATCH(O$98,Databáze_A_KS!$B$4:$AE$4,0),0)</f>
        <v>424</v>
      </c>
      <c r="P102" s="15">
        <f>VLOOKUP($A102&amp;$L$2,Databáze_A_KS!$B$5:$AI$200,MATCH(P$98,Databáze_A_KS!$B$4:$AE$4,0),0)</f>
        <v>73</v>
      </c>
    </row>
    <row r="103" spans="1:16" x14ac:dyDescent="0.25">
      <c r="A103" s="75">
        <v>2014</v>
      </c>
      <c r="B103" s="28">
        <f>VLOOKUP($A103&amp;$L$2,Databáze_A_KS!$B$5:$N$200,MATCH(B$16,Databáze_A_KS!$B$5:$K$5,0),0)</f>
        <v>762.87779999999998</v>
      </c>
      <c r="C103" s="15">
        <f>VLOOKUP($A103&amp;$L$2,Databáze_A_KS!$B$5:$N$200,MATCH(C$16,Databáze_A_KS!$B$5:$K$5,0),0)</f>
        <v>853.5</v>
      </c>
      <c r="D103" s="29">
        <f>VLOOKUP($A103&amp;$L$2,Databáze_A_KS!$B$5:$N$200,MATCH(D$16,Databáze_A_KS!$B$5:$K$5,0),0)</f>
        <v>1504</v>
      </c>
      <c r="E103" s="15">
        <f>VLOOKUP($A103&amp;$L$2,Databáze_A_KS!$B$5:$AI$200,31,0)</f>
        <v>3041</v>
      </c>
      <c r="F103" s="15">
        <f>VLOOKUP($A103&amp;$L$2,Databáze_A_KS!$B$5:$AI$200,32,0)</f>
        <v>2881</v>
      </c>
      <c r="G103" s="15">
        <f>VLOOKUP($A103&amp;$L$2,Databáze_A_KS!$B$5:$AI$200,33,0)</f>
        <v>4347</v>
      </c>
      <c r="H103" s="15">
        <f>VLOOKUP($A103&amp;$L$2,Databáze_A_KS!$B$5:$AI$200,34,0)</f>
        <v>550.73064908018057</v>
      </c>
      <c r="L103" s="75">
        <v>2014</v>
      </c>
      <c r="M103" s="15">
        <f>VLOOKUP($A103&amp;$L$2,Databáze_A_KS!$B$5:$AI$200,MATCH(M$98,Databáze_A_KS!$B$4:$AE$4,0),0)</f>
        <v>1934</v>
      </c>
      <c r="N103" s="15">
        <f>VLOOKUP($A103&amp;$L$2,Databáze_A_KS!$B$5:$AI$200,MATCH(N$98,Databáze_A_KS!$B$4:$AE$4,0),0)</f>
        <v>319</v>
      </c>
      <c r="O103" s="15">
        <f>VLOOKUP($A103&amp;$L$2,Databáze_A_KS!$B$5:$AI$200,MATCH(O$98,Databáze_A_KS!$B$4:$AE$4,0),0)</f>
        <v>649</v>
      </c>
      <c r="P103" s="15">
        <f>VLOOKUP($A103&amp;$L$2,Databáze_A_KS!$B$5:$AI$200,MATCH(P$98,Databáze_A_KS!$B$4:$AE$4,0),0)</f>
        <v>138</v>
      </c>
    </row>
    <row r="104" spans="1:16" x14ac:dyDescent="0.25">
      <c r="A104" s="75">
        <v>2015</v>
      </c>
      <c r="B104" s="28">
        <f>VLOOKUP($A104&amp;$L$2,Databáze_A_KS!$B$5:$N$200,MATCH(B$16,Databáze_A_KS!$B$5:$K$5,0),0)</f>
        <v>742.26350000000002</v>
      </c>
      <c r="C104" s="15">
        <f>VLOOKUP($A104&amp;$L$2,Databáze_A_KS!$B$5:$N$200,MATCH(C$16,Databáze_A_KS!$B$5:$K$5,0),0)</f>
        <v>762</v>
      </c>
      <c r="D104" s="29">
        <f>VLOOKUP($A104&amp;$L$2,Databáze_A_KS!$B$5:$N$200,MATCH(D$16,Databáze_A_KS!$B$5:$K$5,0),0)</f>
        <v>1507</v>
      </c>
      <c r="E104" s="15">
        <f>VLOOKUP($A104&amp;$L$2,Databáze_A_KS!$B$5:$AI$200,31,0)</f>
        <v>3115</v>
      </c>
      <c r="F104" s="15">
        <f>VLOOKUP($A104&amp;$L$2,Databáze_A_KS!$B$5:$AI$200,32,0)</f>
        <v>2764</v>
      </c>
      <c r="G104" s="15">
        <f>VLOOKUP($A104&amp;$L$2,Databáze_A_KS!$B$5:$AI$200,33,0)</f>
        <v>4690</v>
      </c>
      <c r="H104" s="15">
        <f>VLOOKUP($A104&amp;$L$2,Databáze_A_KS!$B$5:$AI$200,34,0)</f>
        <v>619.33791606367583</v>
      </c>
      <c r="L104" s="75">
        <v>2015</v>
      </c>
      <c r="M104" s="15">
        <f>VLOOKUP($A104&amp;$L$2,Databáze_A_KS!$B$5:$AI$200,MATCH(M$98,Databáze_A_KS!$B$4:$AE$4,0),0)</f>
        <v>2012</v>
      </c>
      <c r="N104" s="15">
        <f>VLOOKUP($A104&amp;$L$2,Databáze_A_KS!$B$5:$AI$200,MATCH(N$98,Databáze_A_KS!$B$4:$AE$4,0),0)</f>
        <v>334</v>
      </c>
      <c r="O104" s="15">
        <f>VLOOKUP($A104&amp;$L$2,Databáze_A_KS!$B$5:$AI$200,MATCH(O$98,Databáze_A_KS!$B$4:$AE$4,0),0)</f>
        <v>593</v>
      </c>
      <c r="P104" s="15">
        <f>VLOOKUP($A104&amp;$L$2,Databáze_A_KS!$B$5:$AI$200,MATCH(P$98,Databáze_A_KS!$B$4:$AE$4,0),0)</f>
        <v>176</v>
      </c>
    </row>
    <row r="105" spans="1:16" x14ac:dyDescent="0.25">
      <c r="A105" s="75">
        <v>2016</v>
      </c>
      <c r="B105" s="28">
        <f>VLOOKUP($A105&amp;$L$2,Databáze_A_KS!$B$5:$N$200,MATCH(B$16,Databáze_A_KS!$B$5:$K$5,0),0)</f>
        <v>685.17259999999999</v>
      </c>
      <c r="C105" s="15">
        <f>VLOOKUP($A105&amp;$L$2,Databáze_A_KS!$B$5:$N$200,MATCH(C$16,Databáze_A_KS!$B$5:$K$5,0),0)</f>
        <v>628.5</v>
      </c>
      <c r="D105" s="29">
        <f>VLOOKUP($A105&amp;$L$2,Databáze_A_KS!$B$5:$N$200,MATCH(D$16,Databáze_A_KS!$B$5:$K$5,0),0)</f>
        <v>1484</v>
      </c>
      <c r="E105" s="15">
        <f>VLOOKUP($A105&amp;$L$2,Databáze_A_KS!$B$5:$AI$200,31,0)</f>
        <v>3132</v>
      </c>
      <c r="F105" s="15">
        <f>VLOOKUP($A105&amp;$L$2,Databáze_A_KS!$B$5:$AI$200,32,0)</f>
        <v>3106</v>
      </c>
      <c r="G105" s="15">
        <f>VLOOKUP($A105&amp;$L$2,Databáze_A_KS!$B$5:$AI$200,33,0)</f>
        <v>4719</v>
      </c>
      <c r="H105" s="15">
        <f>VLOOKUP($A105&amp;$L$2,Databáze_A_KS!$B$5:$AI$200,34,0)</f>
        <v>554.55086928525429</v>
      </c>
      <c r="L105" s="75">
        <v>2016</v>
      </c>
      <c r="M105" s="15">
        <f>VLOOKUP($A105&amp;$L$2,Databáze_A_KS!$B$5:$AI$200,MATCH(M$98,Databáze_A_KS!$B$4:$AE$4,0),0)</f>
        <v>1981</v>
      </c>
      <c r="N105" s="15">
        <f>VLOOKUP($A105&amp;$L$2,Databáze_A_KS!$B$5:$AI$200,MATCH(N$98,Databáze_A_KS!$B$4:$AE$4,0),0)</f>
        <v>339</v>
      </c>
      <c r="O105" s="15">
        <f>VLOOKUP($A105&amp;$L$2,Databáze_A_KS!$B$5:$AI$200,MATCH(O$98,Databáze_A_KS!$B$4:$AE$4,0),0)</f>
        <v>591</v>
      </c>
      <c r="P105" s="15">
        <f>VLOOKUP($A105&amp;$L$2,Databáze_A_KS!$B$5:$AI$200,MATCH(P$98,Databáze_A_KS!$B$4:$AE$4,0),0)</f>
        <v>221</v>
      </c>
    </row>
    <row r="106" spans="1:16" x14ac:dyDescent="0.25">
      <c r="A106" s="75">
        <v>2017</v>
      </c>
      <c r="B106" s="28">
        <f>VLOOKUP($A106&amp;$L$2,Databáze_A_KS!$B$5:$N$200,MATCH(B$16,Databáze_A_KS!$B$5:$K$5,0),0)</f>
        <v>666.65039999999999</v>
      </c>
      <c r="C106" s="15">
        <f>VLOOKUP($A106&amp;$L$2,Databáze_A_KS!$B$5:$N$200,MATCH(C$16,Databáze_A_KS!$B$5:$K$5,0),0)</f>
        <v>615</v>
      </c>
      <c r="D106" s="29">
        <f>VLOOKUP($A106&amp;$L$2,Databáze_A_KS!$B$5:$N$200,MATCH(D$16,Databáze_A_KS!$B$5:$K$5,0),0)</f>
        <v>1380</v>
      </c>
      <c r="E106" s="15">
        <f>VLOOKUP($A106&amp;$L$2,Databáze_A_KS!$B$5:$AI$200,31,0)</f>
        <v>3216</v>
      </c>
      <c r="F106" s="15">
        <f>VLOOKUP($A106&amp;$L$2,Databáze_A_KS!$B$5:$AI$200,32,0)</f>
        <v>3250</v>
      </c>
      <c r="G106" s="15">
        <f>VLOOKUP($A106&amp;$L$2,Databáze_A_KS!$B$5:$AI$200,33,0)</f>
        <v>4686</v>
      </c>
      <c r="H106" s="15">
        <f>VLOOKUP($A106&amp;$L$2,Databáze_A_KS!$B$5:$AI$200,34,0)</f>
        <v>526.27384615384608</v>
      </c>
      <c r="L106" s="383">
        <v>2017</v>
      </c>
      <c r="M106" s="384">
        <f>VLOOKUP($A106&amp;$L$2,Databáze_A_KS!$B$5:$AI$200,MATCH(M$98,Databáze_A_KS!$B$4:$AE$4,0),0)</f>
        <v>2163</v>
      </c>
      <c r="N106" s="384">
        <f>VLOOKUP($A106&amp;$L$2,Databáze_A_KS!$B$5:$AI$200,MATCH(N$98,Databáze_A_KS!$B$4:$AE$4,0),0)</f>
        <v>347</v>
      </c>
      <c r="O106" s="384">
        <f>VLOOKUP($A106&amp;$L$2,Databáze_A_KS!$B$5:$AI$200,MATCH(O$98,Databáze_A_KS!$B$4:$AE$4,0),0)</f>
        <v>383</v>
      </c>
      <c r="P106" s="384">
        <f>VLOOKUP($A106&amp;$L$2,Databáze_A_KS!$B$5:$AI$200,MATCH(P$98,Databáze_A_KS!$B$4:$AE$4,0),0)</f>
        <v>323</v>
      </c>
    </row>
    <row r="107" spans="1:16" x14ac:dyDescent="0.25">
      <c r="A107" s="442">
        <v>2018</v>
      </c>
      <c r="B107" s="127">
        <f>VLOOKUP($A107&amp;$L$2,Databáze_A_KS!$B$5:$N$200,MATCH(B$16,Databáze_A_KS!$B$5:$K$5,0),0)</f>
        <v>569</v>
      </c>
      <c r="C107" s="126">
        <f>VLOOKUP($A107&amp;$L$2,Databáze_A_KS!$B$5:$N$200,MATCH(C$16,Databáze_A_KS!$B$5:$K$5,0),0)</f>
        <v>427</v>
      </c>
      <c r="D107" s="443">
        <f>VLOOKUP($A107&amp;$L$2,Databáze_A_KS!$B$5:$N$200,MATCH(D$16,Databáze_A_KS!$B$5:$K$5,0),0)</f>
        <v>1231</v>
      </c>
      <c r="E107" s="126">
        <f>VLOOKUP($A107&amp;$L$2,Databáze_A_KS!$B$5:$AI$200,31,0)</f>
        <v>3549</v>
      </c>
      <c r="F107" s="126">
        <f>VLOOKUP($A107&amp;$L$2,Databáze_A_KS!$B$5:$AI$200,32,0)</f>
        <v>3404</v>
      </c>
      <c r="G107" s="126">
        <f>VLOOKUP($A107&amp;$L$2,Databáze_A_KS!$B$5:$AI$200,33,0)</f>
        <v>4831</v>
      </c>
      <c r="H107" s="126">
        <f>VLOOKUP($A107&amp;$L$2,Databáze_A_KS!$B$5:$AI$200,34,0)</f>
        <v>518.01263219741486</v>
      </c>
      <c r="L107" s="383">
        <v>2018</v>
      </c>
      <c r="M107" s="384">
        <f>VLOOKUP($A107&amp;$L$2,Databáze_A_KS!$B$5:$AI$200,MATCH(M$98,Databáze_A_KS!$B$4:$AE$4,0),0)</f>
        <v>2465</v>
      </c>
      <c r="N107" s="384">
        <f>VLOOKUP($A107&amp;$L$2,Databáze_A_KS!$B$5:$AI$200,MATCH(N$98,Databáze_A_KS!$B$4:$AE$4,0),0)</f>
        <v>345</v>
      </c>
      <c r="O107" s="384">
        <f>VLOOKUP($A107&amp;$L$2,Databáze_A_KS!$B$5:$AI$200,MATCH(O$98,Databáze_A_KS!$B$4:$AE$4,0),0)</f>
        <v>415</v>
      </c>
      <c r="P107" s="384">
        <f>VLOOKUP($A107&amp;$L$2,Databáze_A_KS!$B$5:$AI$200,MATCH(P$98,Databáze_A_KS!$B$4:$AE$4,0),0)</f>
        <v>324</v>
      </c>
    </row>
    <row r="108" spans="1:16" ht="16.5" thickBot="1" x14ac:dyDescent="0.3">
      <c r="A108" s="77">
        <v>2019</v>
      </c>
      <c r="B108" s="30">
        <f>VLOOKUP($A108&amp;$L$2,Databáze_A_KS!$B$5:$N$200,MATCH(B$16,Databáze_A_KS!$B$5:$K$5,0),0)</f>
        <v>646</v>
      </c>
      <c r="C108" s="20">
        <f>VLOOKUP($A108&amp;$L$2,Databáze_A_KS!$B$5:$N$200,MATCH(C$16,Databáze_A_KS!$B$5:$K$5,0),0)</f>
        <v>545</v>
      </c>
      <c r="D108" s="31">
        <f>VLOOKUP($A108&amp;$L$2,Databáze_A_KS!$B$5:$N$200,MATCH(D$16,Databáze_A_KS!$B$5:$K$5,0),0)</f>
        <v>1415</v>
      </c>
      <c r="E108" s="20">
        <f>VLOOKUP($A108&amp;$L$2,Databáze_A_KS!$B$5:$AI$200,31,0)</f>
        <v>3422</v>
      </c>
      <c r="F108" s="20">
        <f>VLOOKUP($A108&amp;$L$2,Databáze_A_KS!$B$5:$AI$200,32,0)</f>
        <v>3635</v>
      </c>
      <c r="G108" s="20">
        <f>VLOOKUP($A108&amp;$L$2,Databáze_A_KS!$B$5:$AI$200,33,0)</f>
        <v>4617</v>
      </c>
      <c r="H108" s="20">
        <f>VLOOKUP($A108&amp;$L$2,Databáze_A_KS!$B$5:$AI$200,34,0)</f>
        <v>463.60522696011003</v>
      </c>
      <c r="L108" s="77">
        <v>2019</v>
      </c>
      <c r="M108" s="20">
        <f>VLOOKUP($A108&amp;$L$2,Databáze_A_KS!$B$5:$AI$200,MATCH(M$98,Databáze_A_KS!$B$4:$AE$4,0),0)</f>
        <v>2213</v>
      </c>
      <c r="N108" s="20">
        <f>VLOOKUP($A108&amp;$L$2,Databáze_A_KS!$B$5:$AI$200,MATCH(N$98,Databáze_A_KS!$B$4:$AE$4,0),0)</f>
        <v>347</v>
      </c>
      <c r="O108" s="20">
        <f>VLOOKUP($A108&amp;$L$2,Databáze_A_KS!$B$5:$AI$200,MATCH(O$98,Databáze_A_KS!$B$4:$AE$4,0),0)</f>
        <v>524</v>
      </c>
      <c r="P108" s="20">
        <f>VLOOKUP($A108&amp;$L$2,Databáze_A_KS!$B$5:$AI$200,MATCH(P$98,Databáze_A_KS!$B$4:$AE$4,0),0)</f>
        <v>338</v>
      </c>
    </row>
    <row r="109" spans="1:16" ht="16.5" thickTop="1" x14ac:dyDescent="0.25"/>
    <row r="110" spans="1:16" ht="16.5" thickBot="1" x14ac:dyDescent="0.3">
      <c r="A110" s="1" t="s">
        <v>227</v>
      </c>
    </row>
    <row r="111" spans="1:16" ht="16.5" thickTop="1" x14ac:dyDescent="0.25">
      <c r="A111" s="132"/>
      <c r="B111" s="661" t="s">
        <v>1</v>
      </c>
      <c r="C111" s="662"/>
      <c r="D111" s="663"/>
      <c r="E111" s="664" t="s">
        <v>109</v>
      </c>
      <c r="F111" s="664"/>
      <c r="G111" s="664"/>
      <c r="H111" s="664"/>
    </row>
    <row r="112" spans="1:16" ht="16.5" thickBot="1" x14ac:dyDescent="0.3">
      <c r="A112" s="25" t="s">
        <v>137</v>
      </c>
      <c r="B112" s="24" t="s">
        <v>96</v>
      </c>
      <c r="C112" s="5" t="s">
        <v>97</v>
      </c>
      <c r="D112" s="25" t="s">
        <v>98</v>
      </c>
      <c r="E112" s="6" t="s">
        <v>124</v>
      </c>
      <c r="F112" s="6" t="s">
        <v>125</v>
      </c>
      <c r="G112" s="6" t="s">
        <v>126</v>
      </c>
      <c r="H112" s="6" t="s">
        <v>177</v>
      </c>
    </row>
    <row r="113" spans="1:11" ht="16.5" thickTop="1" x14ac:dyDescent="0.25">
      <c r="A113" s="73">
        <v>2008</v>
      </c>
      <c r="B113" s="72">
        <f>VLOOKUP($A113&amp;$P$2,Databáze_ICm_KS!$B$5:$N$200,MATCH(B$16,Databáze_ICm_KS!$B$5:$K$5,0),0)</f>
        <v>0</v>
      </c>
      <c r="C113" s="8">
        <f>VLOOKUP($A113&amp;$P$2,Databáze_ICm_KS!$B$5:$N$200,MATCH(C$16,Databáze_ICm_KS!$B$5:$K$5,0),0)</f>
        <v>0</v>
      </c>
      <c r="D113" s="73">
        <f>VLOOKUP($A113&amp;$P$2,Databáze_ICm_KS!$B$5:$N$200,MATCH(D$16,Databáze_ICm_KS!$B$5:$K$5,0),0)</f>
        <v>0</v>
      </c>
      <c r="E113" s="8">
        <f>VLOOKUP($A113&amp;$P$2,Databáze_ICm_KS!$B$5:$N$200,MATCH(E$128,Databáze_ICm_KS!$B$5:$K$5,0),0)</f>
        <v>0</v>
      </c>
      <c r="F113" s="8">
        <f>VLOOKUP($A113&amp;$P$2,Databáze_ICm_KS!$B$5:$N$200,MATCH(F$16,Databáze_ICm_KS!$B$5:$K$5,0),0)</f>
        <v>0</v>
      </c>
      <c r="G113" s="8">
        <f>VLOOKUP($A113&amp;$P$2,Databáze_ICm_KS!$B$5:$N$200,MATCH(G$16,Databáze_ICm_KS!$B$5:$K$5,0),0)</f>
        <v>0</v>
      </c>
      <c r="H113" s="10">
        <f>VLOOKUP($A113&amp;$P$2,Databáze_ICm_KS!$B$5:$N$200,MATCH(H$16,Databáze_ICm_KS!$B$5:$K$5,0),0)</f>
        <v>0</v>
      </c>
    </row>
    <row r="114" spans="1:11" x14ac:dyDescent="0.25">
      <c r="A114" s="75">
        <v>2009</v>
      </c>
      <c r="B114" s="74">
        <f>VLOOKUP($A114&amp;$P$2,Databáze_ICm_KS!$B$5:$N$200,MATCH(B$16,Databáze_ICm_KS!$B$5:$K$5,0),0)</f>
        <v>0</v>
      </c>
      <c r="C114" s="13">
        <f>VLOOKUP($A114&amp;$P$2,Databáze_ICm_KS!$B$5:$N$200,MATCH(C$16,Databáze_ICm_KS!$B$5:$K$5,0),0)</f>
        <v>0</v>
      </c>
      <c r="D114" s="75">
        <f>VLOOKUP($A114&amp;$P$2,Databáze_ICm_KS!$B$5:$N$200,MATCH(D$16,Databáze_ICm_KS!$B$5:$K$5,0),0)</f>
        <v>0</v>
      </c>
      <c r="E114" s="13">
        <f>VLOOKUP($A114&amp;$P$2,Databáze_ICm_KS!$B$5:$N$200,MATCH(E$128,Databáze_ICm_KS!$B$5:$K$5,0),0)</f>
        <v>0</v>
      </c>
      <c r="F114" s="13">
        <f>VLOOKUP($A114&amp;$P$2,Databáze_ICm_KS!$B$5:$N$200,MATCH(F$16,Databáze_ICm_KS!$B$5:$K$5,0),0)</f>
        <v>0</v>
      </c>
      <c r="G114" s="13">
        <f>VLOOKUP($A114&amp;$P$2,Databáze_ICm_KS!$B$5:$N$200,MATCH(G$16,Databáze_ICm_KS!$B$5:$K$5,0),0)</f>
        <v>0</v>
      </c>
      <c r="H114" s="15">
        <f>VLOOKUP($A114&amp;$P$2,Databáze_ICm_KS!$B$5:$N$200,MATCH(H$16,Databáze_ICm_KS!$B$5:$K$5,0),0)</f>
        <v>0</v>
      </c>
    </row>
    <row r="115" spans="1:11" x14ac:dyDescent="0.25">
      <c r="A115" s="75">
        <v>2010</v>
      </c>
      <c r="B115" s="28">
        <f>VLOOKUP($A115&amp;$P$2,Databáze_ICm_KS!$B$5:$N$200,MATCH(B$16,Databáze_ICm_KS!$B$5:$K$5,0),0)</f>
        <v>0</v>
      </c>
      <c r="C115" s="13">
        <f>VLOOKUP($A115&amp;$P$2,Databáze_ICm_KS!$B$5:$N$200,MATCH(C$16,Databáze_ICm_KS!$B$5:$K$5,0),0)</f>
        <v>0</v>
      </c>
      <c r="D115" s="75">
        <f>VLOOKUP($A115&amp;$P$2,Databáze_ICm_KS!$B$5:$N$200,MATCH(D$16,Databáze_ICm_KS!$B$5:$K$5,0),0)</f>
        <v>0</v>
      </c>
      <c r="E115" s="13">
        <f>VLOOKUP($A115&amp;$P$2,Databáze_ICm_KS!$B$5:$N$200,MATCH(E$128,Databáze_ICm_KS!$B$5:$K$5,0),0)</f>
        <v>0</v>
      </c>
      <c r="F115" s="13">
        <f>VLOOKUP($A115&amp;$P$2,Databáze_ICm_KS!$B$5:$N$200,MATCH(F$16,Databáze_ICm_KS!$B$5:$K$5,0),0)</f>
        <v>0</v>
      </c>
      <c r="G115" s="13">
        <f>VLOOKUP($A115&amp;$P$2,Databáze_ICm_KS!$B$5:$N$200,MATCH(G$16,Databáze_ICm_KS!$B$5:$K$5,0),0)</f>
        <v>0</v>
      </c>
      <c r="H115" s="15">
        <f>VLOOKUP($A115&amp;$P$2,Databáze_ICm_KS!$B$5:$N$200,MATCH(H$16,Databáze_ICm_KS!$B$5:$K$5,0),0)</f>
        <v>0</v>
      </c>
    </row>
    <row r="116" spans="1:11" x14ac:dyDescent="0.25">
      <c r="A116" s="75">
        <v>2011</v>
      </c>
      <c r="B116" s="28">
        <f>VLOOKUP($A116&amp;$P$2,Databáze_ICm_KS!$B$5:$N$200,MATCH(B$16,Databáze_ICm_KS!$B$5:$K$5,0),0)</f>
        <v>145.78530000000001</v>
      </c>
      <c r="C116" s="13">
        <f>VLOOKUP($A116&amp;$P$2,Databáze_ICm_KS!$B$5:$N$200,MATCH(C$16,Databáze_ICm_KS!$B$5:$K$5,0),0)</f>
        <v>106</v>
      </c>
      <c r="D116" s="75">
        <f>VLOOKUP($A116&amp;$P$2,Databáze_ICm_KS!$B$5:$N$200,MATCH(D$16,Databáze_ICm_KS!$B$5:$K$5,0),0)</f>
        <v>285</v>
      </c>
      <c r="E116" s="13">
        <f>VLOOKUP($A116&amp;$P$2,Databáze_ICm_KS!$B$5:$N$200,MATCH(E$128,Databáze_ICm_KS!$B$5:$K$5,0),0)</f>
        <v>670</v>
      </c>
      <c r="F116" s="13">
        <f>VLOOKUP($A116&amp;$P$2,Databáze_ICm_KS!$B$5:$N$200,MATCH(F$16,Databáze_ICm_KS!$B$5:$K$5,0),0)</f>
        <v>323</v>
      </c>
      <c r="G116" s="13">
        <f>VLOOKUP($A116&amp;$P$2,Databáze_ICm_KS!$B$5:$N$200,MATCH(G$16,Databáze_ICm_KS!$B$5:$K$5,0),0)</f>
        <v>594</v>
      </c>
      <c r="H116" s="15">
        <f>VLOOKUP($A116&amp;$P$2,Databáze_ICm_KS!$B$5:$N$200,MATCH(H$16,Databáze_ICm_KS!$B$5:$K$5,0),0)</f>
        <v>671.23839009287917</v>
      </c>
    </row>
    <row r="117" spans="1:11" x14ac:dyDescent="0.25">
      <c r="A117" s="75">
        <v>2012</v>
      </c>
      <c r="B117" s="28">
        <f>VLOOKUP($A117&amp;$P$2,Databáze_ICm_KS!$B$5:$N$200,MATCH(B$16,Databáze_ICm_KS!$B$5:$K$5,0),0)</f>
        <v>245.8417</v>
      </c>
      <c r="C117" s="13">
        <f>VLOOKUP($A117&amp;$P$2,Databáze_ICm_KS!$B$5:$N$200,MATCH(C$16,Databáze_ICm_KS!$B$5:$K$5,0),0)</f>
        <v>234.5</v>
      </c>
      <c r="D117" s="75">
        <f>VLOOKUP($A117&amp;$P$2,Databáze_ICm_KS!$B$5:$N$200,MATCH(D$16,Databáze_ICm_KS!$B$5:$K$5,0),0)</f>
        <v>433</v>
      </c>
      <c r="E117" s="13">
        <f>VLOOKUP($A117&amp;$P$2,Databáze_ICm_KS!$B$5:$N$200,MATCH(E$128,Databáze_ICm_KS!$B$5:$K$5,0),0)</f>
        <v>618</v>
      </c>
      <c r="F117" s="13">
        <f>VLOOKUP($A117&amp;$P$2,Databáze_ICm_KS!$B$5:$N$200,MATCH(F$16,Databáze_ICm_KS!$B$5:$K$5,0),0)</f>
        <v>476</v>
      </c>
      <c r="G117" s="13">
        <f>VLOOKUP($A117&amp;$P$2,Databáze_ICm_KS!$B$5:$N$200,MATCH(G$16,Databáze_ICm_KS!$B$5:$K$5,0),0)</f>
        <v>736</v>
      </c>
      <c r="H117" s="15">
        <f>VLOOKUP($A117&amp;$P$2,Databáze_ICm_KS!$B$5:$N$200,MATCH(H$16,Databáze_ICm_KS!$B$5:$K$5,0),0)</f>
        <v>564.36974789915973</v>
      </c>
    </row>
    <row r="118" spans="1:11" x14ac:dyDescent="0.25">
      <c r="A118" s="75">
        <v>2013</v>
      </c>
      <c r="B118" s="28">
        <f>VLOOKUP($A118&amp;$P$2,Databáze_ICm_KS!$B$5:$N$200,MATCH(B$16,Databáze_ICm_KS!$B$5:$K$5,0),0)</f>
        <v>352.50749999999999</v>
      </c>
      <c r="C118" s="13">
        <f>VLOOKUP($A118&amp;$P$2,Databáze_ICm_KS!$B$5:$N$200,MATCH(C$16,Databáze_ICm_KS!$B$5:$K$5,0),0)</f>
        <v>321.5</v>
      </c>
      <c r="D118" s="75">
        <f>VLOOKUP($A118&amp;$P$2,Databáze_ICm_KS!$B$5:$N$200,MATCH(D$16,Databáze_ICm_KS!$B$5:$K$5,0),0)</f>
        <v>670</v>
      </c>
      <c r="E118" s="13">
        <f>VLOOKUP($A118&amp;$P$2,Databáze_ICm_KS!$B$5:$N$200,MATCH(E$128,Databáze_ICm_KS!$B$5:$K$5,0),0)</f>
        <v>581</v>
      </c>
      <c r="F118" s="13">
        <f>VLOOKUP($A118&amp;$P$2,Databáze_ICm_KS!$B$5:$N$200,MATCH(F$16,Databáze_ICm_KS!$B$5:$K$5,0),0)</f>
        <v>546</v>
      </c>
      <c r="G118" s="13">
        <f>VLOOKUP($A118&amp;$P$2,Databáze_ICm_KS!$B$5:$N$200,MATCH(G$16,Databáze_ICm_KS!$B$5:$K$5,0),0)</f>
        <v>771</v>
      </c>
      <c r="H118" s="15">
        <f>VLOOKUP($A118&amp;$P$2,Databáze_ICm_KS!$B$5:$N$200,MATCH(H$16,Databáze_ICm_KS!$B$5:$K$5,0),0)</f>
        <v>515.41208791208794</v>
      </c>
    </row>
    <row r="119" spans="1:11" x14ac:dyDescent="0.25">
      <c r="A119" s="75">
        <v>2014</v>
      </c>
      <c r="B119" s="28">
        <f>VLOOKUP($A119&amp;$P$2,Databáze_ICm_KS!$B$5:$N$200,MATCH(B$16,Databáze_ICm_KS!$B$5:$K$5,0),0)</f>
        <v>456.23379999999997</v>
      </c>
      <c r="C119" s="13">
        <f>VLOOKUP($A119&amp;$P$2,Databáze_ICm_KS!$B$5:$N$200,MATCH(C$16,Databáze_ICm_KS!$B$5:$K$5,0),0)</f>
        <v>406</v>
      </c>
      <c r="D119" s="75">
        <f>VLOOKUP($A119&amp;$P$2,Databáze_ICm_KS!$B$5:$N$200,MATCH(D$16,Databáze_ICm_KS!$B$5:$K$5,0),0)</f>
        <v>955</v>
      </c>
      <c r="E119" s="13">
        <f>VLOOKUP($A119&amp;$P$2,Databáze_ICm_KS!$B$5:$N$200,MATCH(E$128,Databáze_ICm_KS!$B$5:$K$5,0),0)</f>
        <v>798</v>
      </c>
      <c r="F119" s="13">
        <f>VLOOKUP($A119&amp;$P$2,Databáze_ICm_KS!$B$5:$N$200,MATCH(F$16,Databáze_ICm_KS!$B$5:$K$5,0),0)</f>
        <v>567</v>
      </c>
      <c r="G119" s="13">
        <f>VLOOKUP($A119&amp;$P$2,Databáze_ICm_KS!$B$5:$N$200,MATCH(G$16,Databáze_ICm_KS!$B$5:$K$5,0),0)</f>
        <v>1003</v>
      </c>
      <c r="H119" s="15">
        <f>VLOOKUP($A119&amp;$P$2,Databáze_ICm_KS!$B$5:$N$200,MATCH(H$16,Databáze_ICm_KS!$B$5:$K$5,0),0)</f>
        <v>645.67019400352729</v>
      </c>
    </row>
    <row r="120" spans="1:11" x14ac:dyDescent="0.25">
      <c r="A120" s="75">
        <v>2015</v>
      </c>
      <c r="B120" s="28">
        <f>VLOOKUP($A120&amp;$P$2,Databáze_ICm_KS!$B$5:$N$200,MATCH(B$16,Databáze_ICm_KS!$B$5:$K$5,0),0)</f>
        <v>439.71809999999999</v>
      </c>
      <c r="C120" s="13">
        <f>VLOOKUP($A120&amp;$P$2,Databáze_ICm_KS!$B$5:$N$200,MATCH(C$16,Databáze_ICm_KS!$B$5:$K$5,0),0)</f>
        <v>334</v>
      </c>
      <c r="D120" s="75">
        <f>VLOOKUP($A120&amp;$P$2,Databáze_ICm_KS!$B$5:$N$200,MATCH(D$16,Databáze_ICm_KS!$B$5:$K$5,0),0)</f>
        <v>960</v>
      </c>
      <c r="E120" s="13">
        <f>VLOOKUP($A120&amp;$P$2,Databáze_ICm_KS!$B$5:$N$200,MATCH(E$128,Databáze_ICm_KS!$B$5:$K$5,0),0)</f>
        <v>800</v>
      </c>
      <c r="F120" s="13">
        <f>VLOOKUP($A120&amp;$P$2,Databáze_ICm_KS!$B$5:$N$200,MATCH(F$16,Databáze_ICm_KS!$B$5:$K$5,0),0)</f>
        <v>690</v>
      </c>
      <c r="G120" s="13">
        <f>VLOOKUP($A120&amp;$P$2,Databáze_ICm_KS!$B$5:$N$200,MATCH(G$16,Databáze_ICm_KS!$B$5:$K$5,0),0)</f>
        <v>1113</v>
      </c>
      <c r="H120" s="15">
        <f>VLOOKUP($A120&amp;$P$2,Databáze_ICm_KS!$B$5:$N$200,MATCH(H$16,Databáze_ICm_KS!$B$5:$K$5,0),0)</f>
        <v>588.76086956521738</v>
      </c>
    </row>
    <row r="121" spans="1:11" x14ac:dyDescent="0.25">
      <c r="A121" s="75">
        <v>2016</v>
      </c>
      <c r="B121" s="28">
        <f>VLOOKUP($A121&amp;$P$2,Databáze_ICm_KS!$B$5:$N$200,MATCH(B$16,Databáze_ICm_KS!$B$5:$K$5,0),0)</f>
        <v>406.3023</v>
      </c>
      <c r="C121" s="13">
        <f>VLOOKUP($A121&amp;$P$2,Databáze_ICm_KS!$B$5:$N$200,MATCH(C$16,Databáze_ICm_KS!$B$5:$K$5,0),0)</f>
        <v>328</v>
      </c>
      <c r="D121" s="75">
        <f>VLOOKUP($A121&amp;$P$2,Databáze_ICm_KS!$B$5:$N$200,MATCH(D$16,Databáze_ICm_KS!$B$5:$K$5,0),0)</f>
        <v>855</v>
      </c>
      <c r="E121" s="13">
        <f>VLOOKUP($A121&amp;$P$2,Databáze_ICm_KS!$B$5:$N$200,MATCH(E$128,Databáze_ICm_KS!$B$5:$K$5,0),0)</f>
        <v>889</v>
      </c>
      <c r="F121" s="13">
        <f>VLOOKUP($A121&amp;$P$2,Databáze_ICm_KS!$B$5:$N$200,MATCH(F$16,Databáze_ICm_KS!$B$5:$K$5,0),0)</f>
        <v>879</v>
      </c>
      <c r="G121" s="13">
        <f>VLOOKUP($A121&amp;$P$2,Databáze_ICm_KS!$B$5:$N$200,MATCH(G$16,Databáze_ICm_KS!$B$5:$K$5,0),0)</f>
        <v>1125</v>
      </c>
      <c r="H121" s="15">
        <f>VLOOKUP($A121&amp;$P$2,Databáze_ICm_KS!$B$5:$N$200,MATCH(H$16,Databáze_ICm_KS!$B$5:$K$5,0),0)</f>
        <v>467.15017064846415</v>
      </c>
    </row>
    <row r="122" spans="1:11" x14ac:dyDescent="0.25">
      <c r="A122" s="383">
        <v>2017</v>
      </c>
      <c r="B122" s="385">
        <f>VLOOKUP($A122&amp;$P$2,Databáze_ICm_KS!$B$5:$N$200,MATCH(B$16,Databáze_ICm_KS!$B$5:$K$5,0),0)</f>
        <v>421.67759999999998</v>
      </c>
      <c r="C122" s="380">
        <f>VLOOKUP($A122&amp;$P$2,Databáze_ICm_KS!$B$5:$N$200,MATCH(C$16,Databáze_ICm_KS!$B$5:$K$5,0),0)</f>
        <v>322</v>
      </c>
      <c r="D122" s="383">
        <f>VLOOKUP($A122&amp;$P$2,Databáze_ICm_KS!$B$5:$N$200,MATCH(D$16,Databáze_ICm_KS!$B$5:$K$5,0),0)</f>
        <v>895</v>
      </c>
      <c r="E122" s="380">
        <f>VLOOKUP($A122&amp;$P$2,Databáze_ICm_KS!$B$5:$N$200,MATCH(E$128,Databáze_ICm_KS!$B$5:$K$5,0),0)</f>
        <v>781</v>
      </c>
      <c r="F122" s="380">
        <f>VLOOKUP($A122&amp;$P$2,Databáze_ICm_KS!$B$5:$N$200,MATCH(F$16,Databáze_ICm_KS!$B$5:$K$5,0),0)</f>
        <v>699</v>
      </c>
      <c r="G122" s="380">
        <f>VLOOKUP($A122&amp;$P$2,Databáze_ICm_KS!$B$5:$N$200,MATCH(G$16,Databáze_ICm_KS!$B$5:$K$5,0),0)</f>
        <v>1208</v>
      </c>
      <c r="H122" s="384">
        <f>VLOOKUP($A122&amp;$P$2,Databáze_ICm_KS!$B$5:$N$200,MATCH(H$16,Databáze_ICm_KS!$B$5:$K$5,0),0)</f>
        <v>630.78683834048638</v>
      </c>
    </row>
    <row r="123" spans="1:11" ht="16.5" thickBot="1" x14ac:dyDescent="0.3">
      <c r="A123" s="77">
        <v>2018</v>
      </c>
      <c r="B123" s="30">
        <f>VLOOKUP($A123&amp;$P$2,Databáze_ICm_KS!$B$5:$N$200,MATCH(B$16,Databáze_ICm_KS!$B$5:$K$5,0),0)</f>
        <v>651.30719999999997</v>
      </c>
      <c r="C123" s="18">
        <f>VLOOKUP($A123&amp;$P$2,Databáze_ICm_KS!$B$5:$N$200,MATCH(C$16,Databáze_ICm_KS!$B$5:$K$5,0),0)</f>
        <v>569</v>
      </c>
      <c r="D123" s="77">
        <f>VLOOKUP($A123&amp;$P$2,Databáze_ICm_KS!$B$5:$N$200,MATCH(D$16,Databáze_ICm_KS!$B$5:$K$5,0),0)</f>
        <v>1257</v>
      </c>
      <c r="E123" s="18">
        <f>VLOOKUP($A123&amp;$P$2,Databáze_ICm_KS!$B$5:$N$200,MATCH(E$128,Databáze_ICm_KS!$B$5:$K$5,0),0)</f>
        <v>708</v>
      </c>
      <c r="F123" s="18">
        <f>VLOOKUP($A123&amp;$P$2,Databáze_ICm_KS!$B$5:$N$200,MATCH(F$16,Databáze_ICm_KS!$B$5:$K$5,0),0)</f>
        <v>804</v>
      </c>
      <c r="G123" s="18">
        <f>VLOOKUP($A123&amp;$P$2,Databáze_ICm_KS!$B$5:$N$200,MATCH(G$16,Databáze_ICm_KS!$B$5:$K$5,0),0)</f>
        <v>1111</v>
      </c>
      <c r="H123" s="20">
        <f>VLOOKUP($A123&amp;$P$2,Databáze_ICm_KS!$B$5:$N$200,MATCH(H$16,Databáze_ICm_KS!$B$5:$K$5,0),0)</f>
        <v>504.37189054726366</v>
      </c>
    </row>
    <row r="124" spans="1:11" ht="17.25" thickTop="1" thickBot="1" x14ac:dyDescent="0.3">
      <c r="A124" s="77">
        <v>2019</v>
      </c>
      <c r="B124" s="30">
        <f>VLOOKUP($A124&amp;$P$2,Databáze_ICm_KS!$B$5:$N$200,MATCH(B$16,Databáze_ICm_KS!$B$5:$K$5,0),0)</f>
        <v>563</v>
      </c>
      <c r="C124" s="18">
        <f>VLOOKUP($A124&amp;$P$2,Databáze_ICm_KS!$B$5:$N$200,MATCH(C$16,Databáze_ICm_KS!$B$5:$K$5,0),0)</f>
        <v>491</v>
      </c>
      <c r="D124" s="77">
        <f>VLOOKUP($A124&amp;$P$2,Databáze_ICm_KS!$B$5:$N$200,MATCH(D$16,Databáze_ICm_KS!$B$5:$K$5,0),0)</f>
        <v>1246</v>
      </c>
      <c r="E124" s="18">
        <f>VLOOKUP($A124&amp;$P$2,Databáze_ICm_KS!$B$5:$N$200,MATCH(E$128,Databáze_ICm_KS!$B$5:$K$5,0),0)</f>
        <v>661</v>
      </c>
      <c r="F124" s="18">
        <f>VLOOKUP($A124&amp;$P$2,Databáze_ICm_KS!$B$5:$N$200,MATCH(F$16,Databáze_ICm_KS!$B$5:$K$5,0),0)</f>
        <v>560</v>
      </c>
      <c r="G124" s="18">
        <f>VLOOKUP($A124&amp;$P$2,Databáze_ICm_KS!$B$5:$N$200,MATCH(G$16,Databáze_ICm_KS!$B$5:$K$5,0),0)</f>
        <v>1212</v>
      </c>
      <c r="H124" s="20">
        <f>VLOOKUP($A124&amp;$P$2,Databáze_ICm_KS!$B$5:$N$200,MATCH(H$16,Databáze_ICm_KS!$B$5:$K$5,0),0)</f>
        <v>789.96428571428567</v>
      </c>
    </row>
    <row r="125" spans="1:11" ht="16.5" customHeight="1" thickTop="1" x14ac:dyDescent="0.25"/>
    <row r="126" spans="1:11" ht="32.25" customHeight="1" thickBot="1" x14ac:dyDescent="0.3">
      <c r="A126" s="1" t="s">
        <v>236</v>
      </c>
    </row>
    <row r="127" spans="1:11" ht="16.5" thickTop="1" x14ac:dyDescent="0.25">
      <c r="A127" s="137"/>
      <c r="B127" s="661" t="s">
        <v>1</v>
      </c>
      <c r="C127" s="662"/>
      <c r="D127" s="663"/>
      <c r="E127" s="665" t="s">
        <v>109</v>
      </c>
      <c r="F127" s="664"/>
      <c r="G127" s="664"/>
      <c r="H127" s="666"/>
      <c r="I127" s="661" t="s">
        <v>235</v>
      </c>
      <c r="J127" s="662"/>
      <c r="K127" s="663"/>
    </row>
    <row r="128" spans="1:11" ht="32.25" thickBot="1" x14ac:dyDescent="0.3">
      <c r="A128" s="25" t="s">
        <v>137</v>
      </c>
      <c r="B128" s="24" t="s">
        <v>96</v>
      </c>
      <c r="C128" s="5" t="s">
        <v>97</v>
      </c>
      <c r="D128" s="25" t="s">
        <v>98</v>
      </c>
      <c r="E128" s="47" t="s">
        <v>181</v>
      </c>
      <c r="F128" s="6" t="s">
        <v>185</v>
      </c>
      <c r="G128" s="6" t="s">
        <v>234</v>
      </c>
      <c r="H128" s="41" t="s">
        <v>229</v>
      </c>
      <c r="I128" s="24" t="s">
        <v>232</v>
      </c>
      <c r="J128" s="5" t="s">
        <v>233</v>
      </c>
      <c r="K128" s="25" t="s">
        <v>231</v>
      </c>
    </row>
    <row r="129" spans="1:11" ht="16.5" thickTop="1" x14ac:dyDescent="0.25">
      <c r="A129" s="73">
        <v>2008</v>
      </c>
      <c r="B129" s="26">
        <f>VLOOKUP($A129&amp;$P$2,Databáze_INS_KS!$B$5:$N$200,MATCH(B$16,Databáze_INS_KS!$B$5:$N$5,0),0)</f>
        <v>10.22641</v>
      </c>
      <c r="C129" s="10">
        <f>VLOOKUP($A129&amp;$P$2,Databáze_INS_KS!$B$5:$N$200,MATCH(C$16,Databáze_INS_KS!$B$5:$N$5,0),0)</f>
        <v>7</v>
      </c>
      <c r="D129" s="27">
        <f>VLOOKUP($A129&amp;$P$2,Databáze_INS_KS!$B$5:$N$200,MATCH(D$16,Databáze_INS_KS!$B$5:$N$5,0),0)</f>
        <v>21</v>
      </c>
      <c r="E129" s="8">
        <f>VLOOKUP($A129&amp;$P$2,Databáze_INS_KS!$B$5:$N$200,MATCH(E$128,Databáze_INS_KS!$B$5:$N$5,0),0)</f>
        <v>1259</v>
      </c>
      <c r="F129" s="8">
        <f>VLOOKUP($A129&amp;$P$2,Databáze_INS_KS!$B$5:$N$200,MATCH(F$128,Databáze_INS_KS!$B$5:$N$5,0),0)</f>
        <v>843</v>
      </c>
      <c r="G129" s="8">
        <f>VLOOKUP($A129&amp;$P$2,Databáze_INS_KS!$B$5:$N$200,MATCH(G$128,Databáze_INS_KS!$B$5:$N$5,0),0)</f>
        <v>154</v>
      </c>
      <c r="H129" s="73">
        <f>VLOOKUP($A129&amp;$P$2,Databáze_INS_KS!$B$5:$N$200,MATCH(H$128,Databáze_INS_KS!$B$5:$N$5,0),0)</f>
        <v>232</v>
      </c>
      <c r="I129" s="10">
        <f>VLOOKUP($A129&amp;$P$2,Databáze_INS_KS!$B$5:$N$200,MATCH(I$128,Databáze_INS_KS!$B$5:$N$5,0),0)</f>
        <v>179</v>
      </c>
      <c r="J129" s="10">
        <f>VLOOKUP($A129&amp;$P$2,Databáze_INS_KS!$B$5:$N$200,MATCH(J$128,Databáze_INS_KS!$B$5:$N$5,0),0)</f>
        <v>2</v>
      </c>
      <c r="K129" s="10">
        <f>VLOOKUP($A129&amp;$P$2,Databáze_INS_KS!$B$5:$N$200,MATCH(K$128,Databáze_INS_KS!$B$5:$N$5,0),0)</f>
        <v>41</v>
      </c>
    </row>
    <row r="130" spans="1:11" x14ac:dyDescent="0.25">
      <c r="A130" s="75">
        <v>2009</v>
      </c>
      <c r="B130" s="28">
        <f>VLOOKUP($A130&amp;$P$2,Databáze_INS_KS!$B$5:$N$200,MATCH(B$16,Databáze_INS_KS!$B$5:$N$5,0),0)</f>
        <v>18.440930000000002</v>
      </c>
      <c r="C130" s="15">
        <f>VLOOKUP($A130&amp;$P$2,Databáze_INS_KS!$B$5:$N$200,MATCH(C$16,Databáze_INS_KS!$B$5:$N$5,0),0)</f>
        <v>8</v>
      </c>
      <c r="D130" s="29">
        <f>VLOOKUP($A130&amp;$P$2,Databáze_INS_KS!$B$5:$N$200,MATCH(D$16,Databáze_INS_KS!$B$5:$N$5,0),0)</f>
        <v>43</v>
      </c>
      <c r="E130" s="13">
        <f>VLOOKUP($A130&amp;$P$2,Databáze_INS_KS!$B$5:$N$200,MATCH(E$128,Databáze_INS_KS!$B$5:$N$5,0),0)</f>
        <v>1662</v>
      </c>
      <c r="F130" s="13">
        <f>VLOOKUP($A130&amp;$P$2,Databáze_INS_KS!$B$5:$N$200,MATCH(F$128,Databáze_INS_KS!$B$5:$N$5,0),0)</f>
        <v>1222</v>
      </c>
      <c r="G130" s="13">
        <f>VLOOKUP($A130&amp;$P$2,Databáze_INS_KS!$B$5:$N$200,MATCH(G$128,Databáze_INS_KS!$B$5:$N$5,0),0)</f>
        <v>210</v>
      </c>
      <c r="H130" s="75">
        <f>VLOOKUP($A130&amp;$P$2,Databáze_INS_KS!$B$5:$N$200,MATCH(H$128,Databáze_INS_KS!$B$5:$N$5,0),0)</f>
        <v>592</v>
      </c>
      <c r="I130" s="15">
        <f>VLOOKUP($A130&amp;$P$2,Databáze_INS_KS!$B$5:$N$200,MATCH(I$128,Databáze_INS_KS!$B$5:$N$5,0),0)</f>
        <v>442</v>
      </c>
      <c r="J130" s="15">
        <f>VLOOKUP($A130&amp;$P$2,Databáze_INS_KS!$B$5:$N$200,MATCH(J$128,Databáze_INS_KS!$B$5:$N$5,0),0)</f>
        <v>3</v>
      </c>
      <c r="K130" s="15">
        <f>VLOOKUP($A130&amp;$P$2,Databáze_INS_KS!$B$5:$N$200,MATCH(K$128,Databáze_INS_KS!$B$5:$N$5,0),0)</f>
        <v>130</v>
      </c>
    </row>
    <row r="131" spans="1:11" x14ac:dyDescent="0.25">
      <c r="A131" s="75">
        <v>2010</v>
      </c>
      <c r="B131" s="28">
        <f>VLOOKUP($A131&amp;$P$2,Databáze_INS_KS!$B$5:$N$200,MATCH(B$16,Databáze_INS_KS!$B$5:$N$5,0),0)</f>
        <v>26.938759999999998</v>
      </c>
      <c r="C131" s="15">
        <f>VLOOKUP($A131&amp;$P$2,Databáze_INS_KS!$B$5:$N$200,MATCH(C$16,Databáze_INS_KS!$B$5:$N$5,0),0)</f>
        <v>9</v>
      </c>
      <c r="D131" s="29">
        <f>VLOOKUP($A131&amp;$P$2,Databáze_INS_KS!$B$5:$N$200,MATCH(D$16,Databáze_INS_KS!$B$5:$N$5,0),0)</f>
        <v>71</v>
      </c>
      <c r="E131" s="13">
        <f>VLOOKUP($A131&amp;$P$2,Databáze_INS_KS!$B$5:$N$200,MATCH(E$128,Databáze_INS_KS!$B$5:$N$5,0),0)</f>
        <v>1960</v>
      </c>
      <c r="F131" s="13">
        <f>VLOOKUP($A131&amp;$P$2,Databáze_INS_KS!$B$5:$N$200,MATCH(F$128,Databáze_INS_KS!$B$5:$N$5,0),0)</f>
        <v>1554</v>
      </c>
      <c r="G131" s="13">
        <f>VLOOKUP($A131&amp;$P$2,Databáze_INS_KS!$B$5:$N$200,MATCH(G$128,Databáze_INS_KS!$B$5:$N$5,0),0)</f>
        <v>285</v>
      </c>
      <c r="H131" s="75">
        <f>VLOOKUP($A131&amp;$P$2,Databáze_INS_KS!$B$5:$N$200,MATCH(H$128,Databáze_INS_KS!$B$5:$N$5,0),0)</f>
        <v>986</v>
      </c>
      <c r="I131" s="15">
        <f>VLOOKUP($A131&amp;$P$2,Databáze_INS_KS!$B$5:$N$200,MATCH(I$128,Databáze_INS_KS!$B$5:$N$5,0),0)</f>
        <v>674</v>
      </c>
      <c r="J131" s="15">
        <f>VLOOKUP($A131&amp;$P$2,Databáze_INS_KS!$B$5:$N$200,MATCH(J$128,Databáze_INS_KS!$B$5:$N$5,0),0)</f>
        <v>3</v>
      </c>
      <c r="K131" s="15">
        <f>VLOOKUP($A131&amp;$P$2,Databáze_INS_KS!$B$5:$N$200,MATCH(K$128,Databáze_INS_KS!$B$5:$N$5,0),0)</f>
        <v>287</v>
      </c>
    </row>
    <row r="132" spans="1:11" x14ac:dyDescent="0.25">
      <c r="A132" s="75">
        <v>2011</v>
      </c>
      <c r="B132" s="28">
        <f>VLOOKUP($A132&amp;$P$2,Databáze_INS_KS!$B$5:$N$200,MATCH(B$16,Databáze_INS_KS!$B$5:$N$5,0),0)</f>
        <v>29.30359</v>
      </c>
      <c r="C132" s="15">
        <f>VLOOKUP($A132&amp;$P$2,Databáze_INS_KS!$B$5:$N$200,MATCH(C$16,Databáze_INS_KS!$B$5:$N$5,0),0)</f>
        <v>10</v>
      </c>
      <c r="D132" s="29">
        <f>VLOOKUP($A132&amp;$P$2,Databáze_INS_KS!$B$5:$N$200,MATCH(D$16,Databáze_INS_KS!$B$5:$N$5,0),0)</f>
        <v>76</v>
      </c>
      <c r="E132" s="13">
        <f>VLOOKUP($A132&amp;$P$2,Databáze_INS_KS!$B$5:$N$200,MATCH(E$128,Databáze_INS_KS!$B$5:$N$5,0),0)</f>
        <v>2338</v>
      </c>
      <c r="F132" s="13">
        <f>VLOOKUP($A132&amp;$P$2,Databáze_INS_KS!$B$5:$N$200,MATCH(F$128,Databáze_INS_KS!$B$5:$N$5,0),0)</f>
        <v>1672</v>
      </c>
      <c r="G132" s="13">
        <f>VLOOKUP($A132&amp;$P$2,Databáze_INS_KS!$B$5:$N$200,MATCH(G$128,Databáze_INS_KS!$B$5:$N$5,0),0)</f>
        <v>411</v>
      </c>
      <c r="H132" s="75">
        <f>VLOOKUP($A132&amp;$P$2,Databáze_INS_KS!$B$5:$N$200,MATCH(H$128,Databáze_INS_KS!$B$5:$N$5,0),0)</f>
        <v>1552</v>
      </c>
      <c r="I132" s="15">
        <f>VLOOKUP($A132&amp;$P$2,Databáze_INS_KS!$B$5:$N$200,MATCH(I$128,Databáze_INS_KS!$B$5:$N$5,0),0)</f>
        <v>890</v>
      </c>
      <c r="J132" s="15">
        <f>VLOOKUP($A132&amp;$P$2,Databáze_INS_KS!$B$5:$N$200,MATCH(J$128,Databáze_INS_KS!$B$5:$N$5,0),0)</f>
        <v>2</v>
      </c>
      <c r="K132" s="15">
        <f>VLOOKUP($A132&amp;$P$2,Databáze_INS_KS!$B$5:$N$200,MATCH(K$128,Databáze_INS_KS!$B$5:$N$5,0),0)</f>
        <v>626</v>
      </c>
    </row>
    <row r="133" spans="1:11" x14ac:dyDescent="0.25">
      <c r="A133" s="75">
        <v>2012</v>
      </c>
      <c r="B133" s="28">
        <f>VLOOKUP($A133&amp;$P$2,Databáze_INS_KS!$B$5:$N$200,MATCH(B$16,Databáze_INS_KS!$B$5:$N$5,0),0)</f>
        <v>40.153689999999997</v>
      </c>
      <c r="C133" s="15">
        <f>VLOOKUP($A133&amp;$P$2,Databáze_INS_KS!$B$5:$N$200,MATCH(C$16,Databáze_INS_KS!$B$5:$N$5,0),0)</f>
        <v>14</v>
      </c>
      <c r="D133" s="29">
        <f>VLOOKUP($A133&amp;$P$2,Databáze_INS_KS!$B$5:$N$200,MATCH(D$16,Databáze_INS_KS!$B$5:$N$5,0),0)</f>
        <v>107</v>
      </c>
      <c r="E133" s="13">
        <f>VLOOKUP($A133&amp;$P$2,Databáze_INS_KS!$B$5:$N$200,MATCH(E$128,Databáze_INS_KS!$B$5:$N$5,0),0)</f>
        <v>2783</v>
      </c>
      <c r="F133" s="13">
        <f>VLOOKUP($A133&amp;$P$2,Databáze_INS_KS!$B$5:$N$200,MATCH(F$128,Databáze_INS_KS!$B$5:$N$5,0),0)</f>
        <v>1739</v>
      </c>
      <c r="G133" s="13">
        <f>VLOOKUP($A133&amp;$P$2,Databáze_INS_KS!$B$5:$N$200,MATCH(G$128,Databáze_INS_KS!$B$5:$N$5,0),0)</f>
        <v>596</v>
      </c>
      <c r="H133" s="75">
        <f>VLOOKUP($A133&amp;$P$2,Databáze_INS_KS!$B$5:$N$200,MATCH(H$128,Databáze_INS_KS!$B$5:$N$5,0),0)</f>
        <v>2458</v>
      </c>
      <c r="I133" s="15">
        <f>VLOOKUP($A133&amp;$P$2,Databáze_INS_KS!$B$5:$N$200,MATCH(I$128,Databáze_INS_KS!$B$5:$N$5,0),0)</f>
        <v>1207</v>
      </c>
      <c r="J133" s="15">
        <f>VLOOKUP($A133&amp;$P$2,Databáze_INS_KS!$B$5:$N$200,MATCH(J$128,Databáze_INS_KS!$B$5:$N$5,0),0)</f>
        <v>5</v>
      </c>
      <c r="K133" s="15">
        <f>VLOOKUP($A133&amp;$P$2,Databáze_INS_KS!$B$5:$N$200,MATCH(K$128,Databáze_INS_KS!$B$5:$N$5,0),0)</f>
        <v>1215</v>
      </c>
    </row>
    <row r="134" spans="1:11" x14ac:dyDescent="0.25">
      <c r="A134" s="75">
        <v>2013</v>
      </c>
      <c r="B134" s="28">
        <f>VLOOKUP($A134&amp;$P$2,Databáze_INS_KS!$B$5:$N$200,MATCH(B$16,Databáze_INS_KS!$B$5:$N$5,0),0)</f>
        <v>51.146790000000003</v>
      </c>
      <c r="C134" s="15">
        <f>VLOOKUP($A134&amp;$P$2,Databáze_INS_KS!$B$5:$N$200,MATCH(C$16,Databáze_INS_KS!$B$5:$N$5,0),0)</f>
        <v>21</v>
      </c>
      <c r="D134" s="29">
        <f>VLOOKUP($A134&amp;$P$2,Databáze_INS_KS!$B$5:$N$200,MATCH(D$16,Databáze_INS_KS!$B$5:$N$5,0),0)</f>
        <v>136</v>
      </c>
      <c r="E134" s="13">
        <f>VLOOKUP($A134&amp;$P$2,Databáze_INS_KS!$B$5:$N$200,MATCH(E$128,Databáze_INS_KS!$B$5:$N$5,0),0)</f>
        <v>3084</v>
      </c>
      <c r="F134" s="13">
        <f>VLOOKUP($A134&amp;$P$2,Databáze_INS_KS!$B$5:$N$200,MATCH(F$128,Databáze_INS_KS!$B$5:$N$5,0),0)</f>
        <v>1933</v>
      </c>
      <c r="G134" s="13">
        <f>VLOOKUP($A134&amp;$P$2,Databáze_INS_KS!$B$5:$N$200,MATCH(G$128,Databáze_INS_KS!$B$5:$N$5,0),0)</f>
        <v>755</v>
      </c>
      <c r="H134" s="75">
        <f>VLOOKUP($A134&amp;$P$2,Databáze_INS_KS!$B$5:$N$200,MATCH(H$128,Databáze_INS_KS!$B$5:$N$5,0),0)</f>
        <v>3572</v>
      </c>
      <c r="I134" s="15">
        <f>VLOOKUP($A134&amp;$P$2,Databáze_INS_KS!$B$5:$N$200,MATCH(I$128,Databáze_INS_KS!$B$5:$N$5,0),0)</f>
        <v>1463</v>
      </c>
      <c r="J134" s="15">
        <f>VLOOKUP($A134&amp;$P$2,Databáze_INS_KS!$B$5:$N$200,MATCH(J$128,Databáze_INS_KS!$B$5:$N$5,0),0)</f>
        <v>7</v>
      </c>
      <c r="K134" s="15">
        <f>VLOOKUP($A134&amp;$P$2,Databáze_INS_KS!$B$5:$N$200,MATCH(K$128,Databáze_INS_KS!$B$5:$N$5,0),0)</f>
        <v>2053</v>
      </c>
    </row>
    <row r="135" spans="1:11" x14ac:dyDescent="0.25">
      <c r="A135" s="75">
        <v>2014</v>
      </c>
      <c r="B135" s="28">
        <f>VLOOKUP($A135&amp;$P$2,Databáze_INS_KS!$B$5:$N$200,MATCH(B$16,Databáze_INS_KS!$B$5:$N$5,0),0)</f>
        <v>56.146819999999998</v>
      </c>
      <c r="C135" s="15">
        <f>VLOOKUP($A135&amp;$P$2,Databáze_INS_KS!$B$5:$N$200,MATCH(C$16,Databáze_INS_KS!$B$5:$N$5,0),0)</f>
        <v>24</v>
      </c>
      <c r="D135" s="29">
        <f>VLOOKUP($A135&amp;$P$2,Databáze_INS_KS!$B$5:$N$200,MATCH(D$16,Databáze_INS_KS!$B$5:$N$5,0),0)</f>
        <v>142</v>
      </c>
      <c r="E135" s="13">
        <f>VLOOKUP($A135&amp;$P$2,Databáze_INS_KS!$B$5:$N$200,MATCH(E$128,Databáze_INS_KS!$B$5:$N$5,0),0)</f>
        <v>2796</v>
      </c>
      <c r="F135" s="13">
        <f>VLOOKUP($A135&amp;$P$2,Databáze_INS_KS!$B$5:$N$200,MATCH(F$128,Databáze_INS_KS!$B$5:$N$5,0),0)</f>
        <v>1772</v>
      </c>
      <c r="G135" s="13">
        <f>VLOOKUP($A135&amp;$P$2,Databáze_INS_KS!$B$5:$N$200,MATCH(G$128,Databáze_INS_KS!$B$5:$N$5,0),0)</f>
        <v>599</v>
      </c>
      <c r="H135" s="75">
        <f>VLOOKUP($A135&amp;$P$2,Databáze_INS_KS!$B$5:$N$200,MATCH(H$128,Databáze_INS_KS!$B$5:$N$5,0),0)</f>
        <v>4938</v>
      </c>
      <c r="I135" s="15">
        <f>VLOOKUP($A135&amp;$P$2,Databáze_INS_KS!$B$5:$N$200,MATCH(I$128,Databáze_INS_KS!$B$5:$N$5,0),0)</f>
        <v>1678</v>
      </c>
      <c r="J135" s="15">
        <f>VLOOKUP($A135&amp;$P$2,Databáze_INS_KS!$B$5:$N$200,MATCH(J$128,Databáze_INS_KS!$B$5:$N$5,0),0)</f>
        <v>9</v>
      </c>
      <c r="K135" s="15">
        <f>VLOOKUP($A135&amp;$P$2,Databáze_INS_KS!$B$5:$N$200,MATCH(K$128,Databáze_INS_KS!$B$5:$N$5,0),0)</f>
        <v>3208</v>
      </c>
    </row>
    <row r="136" spans="1:11" x14ac:dyDescent="0.25">
      <c r="A136" s="75">
        <v>2015</v>
      </c>
      <c r="B136" s="28">
        <f>VLOOKUP($A136&amp;$P$2,Databáze_INS_KS!$B$5:$N$200,MATCH(B$16,Databáze_INS_KS!$B$5:$N$5,0),0)</f>
        <v>67.513559999999998</v>
      </c>
      <c r="C136" s="15">
        <f>VLOOKUP($A136&amp;$P$2,Databáze_INS_KS!$B$5:$N$200,MATCH(C$16,Databáze_INS_KS!$B$5:$N$5,0),0)</f>
        <v>35</v>
      </c>
      <c r="D136" s="29">
        <f>VLOOKUP($A136&amp;$P$2,Databáze_INS_KS!$B$5:$N$200,MATCH(D$16,Databáze_INS_KS!$B$5:$N$5,0),0)</f>
        <v>165</v>
      </c>
      <c r="E136" s="13">
        <f>VLOOKUP($A136&amp;$P$2,Databáze_INS_KS!$B$5:$N$200,MATCH(E$128,Databáze_INS_KS!$B$5:$N$5,0),0)</f>
        <v>2721</v>
      </c>
      <c r="F136" s="13">
        <f>VLOOKUP($A136&amp;$P$2,Databáze_INS_KS!$B$5:$N$200,MATCH(F$128,Databáze_INS_KS!$B$5:$N$5,0),0)</f>
        <v>1835</v>
      </c>
      <c r="G136" s="13">
        <f>VLOOKUP($A136&amp;$P$2,Databáze_INS_KS!$B$5:$N$200,MATCH(G$128,Databáze_INS_KS!$B$5:$N$5,0),0)</f>
        <v>573</v>
      </c>
      <c r="H136" s="75">
        <f>VLOOKUP($A136&amp;$P$2,Databáze_INS_KS!$B$5:$N$200,MATCH(H$128,Databáze_INS_KS!$B$5:$N$5,0),0)</f>
        <v>6060</v>
      </c>
      <c r="I136" s="15">
        <f>VLOOKUP($A136&amp;$P$2,Databáze_INS_KS!$B$5:$N$200,MATCH(I$128,Databáze_INS_KS!$B$5:$N$5,0),0)</f>
        <v>1791</v>
      </c>
      <c r="J136" s="15">
        <f>VLOOKUP($A136&amp;$P$2,Databáze_INS_KS!$B$5:$N$200,MATCH(J$128,Databáze_INS_KS!$B$5:$N$5,0),0)</f>
        <v>6</v>
      </c>
      <c r="K136" s="15">
        <f>VLOOKUP($A136&amp;$P$2,Databáze_INS_KS!$B$5:$N$200,MATCH(K$128,Databáze_INS_KS!$B$5:$N$5,0),0)</f>
        <v>4227</v>
      </c>
    </row>
    <row r="137" spans="1:11" x14ac:dyDescent="0.25">
      <c r="A137" s="75">
        <v>2016</v>
      </c>
      <c r="B137" s="28">
        <f>VLOOKUP($A137&amp;$P$2,Databáze_INS_KS!$B$5:$N$200,MATCH(B$16,Databáze_INS_KS!$B$5:$N$5,0),0)</f>
        <v>82.240390000000005</v>
      </c>
      <c r="C137" s="15">
        <f>VLOOKUP($A137&amp;$P$2,Databáze_INS_KS!$B$5:$N$200,MATCH(C$16,Databáze_INS_KS!$B$5:$N$5,0),0)</f>
        <v>50</v>
      </c>
      <c r="D137" s="29">
        <f>VLOOKUP($A137&amp;$P$2,Databáze_INS_KS!$B$5:$N$200,MATCH(D$16,Databáze_INS_KS!$B$5:$N$5,0),0)</f>
        <v>189</v>
      </c>
      <c r="E137" s="13">
        <f>VLOOKUP($A137&amp;$P$2,Databáze_INS_KS!$B$5:$N$200,MATCH(E$128,Databáze_INS_KS!$B$5:$N$5,0),0)</f>
        <v>2593</v>
      </c>
      <c r="F137" s="13">
        <f>VLOOKUP($A137&amp;$P$2,Databáze_INS_KS!$B$5:$N$200,MATCH(F$128,Databáze_INS_KS!$B$5:$N$5,0),0)</f>
        <v>1769</v>
      </c>
      <c r="G137" s="13">
        <f>VLOOKUP($A137&amp;$P$2,Databáze_INS_KS!$B$5:$N$200,MATCH(G$128,Databáze_INS_KS!$B$5:$N$5,0),0)</f>
        <v>622</v>
      </c>
      <c r="H137" s="75">
        <f>VLOOKUP($A137&amp;$P$2,Databáze_INS_KS!$B$5:$N$200,MATCH(H$128,Databáze_INS_KS!$B$5:$N$5,0),0)</f>
        <v>6972</v>
      </c>
      <c r="I137" s="15">
        <f>VLOOKUP($A137&amp;$P$2,Databáze_INS_KS!$B$5:$N$200,MATCH(I$128,Databáze_INS_KS!$B$5:$N$5,0),0)</f>
        <v>1790</v>
      </c>
      <c r="J137" s="15">
        <f>VLOOKUP($A137&amp;$P$2,Databáze_INS_KS!$B$5:$N$200,MATCH(J$128,Databáze_INS_KS!$B$5:$N$5,0),0)</f>
        <v>10</v>
      </c>
      <c r="K137" s="15">
        <f>VLOOKUP($A137&amp;$P$2,Databáze_INS_KS!$B$5:$N$200,MATCH(K$128,Databáze_INS_KS!$B$5:$N$5,0),0)</f>
        <v>5133</v>
      </c>
    </row>
    <row r="138" spans="1:11" x14ac:dyDescent="0.25">
      <c r="A138" s="383">
        <v>2017</v>
      </c>
      <c r="B138" s="385">
        <f>VLOOKUP($A138&amp;$P$2,Databáze_INS_KS!$B$5:$N$200,MATCH(B$16,Databáze_INS_KS!$B$5:$N$5,0),0)</f>
        <v>89.675899999999999</v>
      </c>
      <c r="C138" s="384">
        <f>VLOOKUP($A138&amp;$P$2,Databáze_INS_KS!$B$5:$N$200,MATCH(C$16,Databáze_INS_KS!$B$5:$N$5,0),0)</f>
        <v>58</v>
      </c>
      <c r="D138" s="386">
        <f>VLOOKUP($A138&amp;$P$2,Databáze_INS_KS!$B$5:$N$200,MATCH(D$16,Databáze_INS_KS!$B$5:$N$5,0),0)</f>
        <v>208</v>
      </c>
      <c r="E138" s="380">
        <f>VLOOKUP($A138&amp;$P$2,Databáze_INS_KS!$B$5:$N$200,MATCH(E$128,Databáze_INS_KS!$B$5:$N$5,0),0)</f>
        <v>2209</v>
      </c>
      <c r="F138" s="380">
        <f>VLOOKUP($A138&amp;$P$2,Databáze_INS_KS!$B$5:$N$200,MATCH(F$128,Databáze_INS_KS!$B$5:$N$5,0),0)</f>
        <v>1946</v>
      </c>
      <c r="G138" s="380">
        <f>VLOOKUP($A138&amp;$P$2,Databáze_INS_KS!$B$5:$N$200,MATCH(G$128,Databáze_INS_KS!$B$5:$N$5,0),0)</f>
        <v>421</v>
      </c>
      <c r="H138" s="383">
        <f>VLOOKUP($A138&amp;$P$2,Databáze_INS_KS!$B$5:$N$200,MATCH(H$128,Databáze_INS_KS!$B$5:$N$5,0),0)</f>
        <v>7491</v>
      </c>
      <c r="I138" s="384">
        <f>VLOOKUP($A138&amp;$P$2,Databáze_INS_KS!$B$5:$N$200,MATCH(I$128,Databáze_INS_KS!$B$5:$N$5,0),0)</f>
        <v>1715</v>
      </c>
      <c r="J138" s="384">
        <f>VLOOKUP($A138&amp;$P$2,Databáze_INS_KS!$B$5:$N$200,MATCH(J$128,Databáze_INS_KS!$B$5:$N$5,0),0)</f>
        <v>12</v>
      </c>
      <c r="K138" s="384">
        <f>VLOOKUP($A138&amp;$P$2,Databáze_INS_KS!$B$5:$N$200,MATCH(K$128,Databáze_INS_KS!$B$5:$N$5,0),0)</f>
        <v>5743</v>
      </c>
    </row>
    <row r="139" spans="1:11" ht="16.5" thickBot="1" x14ac:dyDescent="0.3">
      <c r="A139" s="77">
        <v>2018</v>
      </c>
      <c r="B139" s="30">
        <f>VLOOKUP($A139&amp;$P$2,Databáze_INS_KS!$B$5:$N$200,MATCH(B$16,Databáze_INS_KS!$B$5:$N$5,0),0)</f>
        <v>91</v>
      </c>
      <c r="C139" s="20">
        <f>VLOOKUP($A139&amp;$P$2,Databáze_INS_KS!$B$5:$N$200,MATCH(C$16,Databáze_INS_KS!$B$5:$N$5,0),0)</f>
        <v>62</v>
      </c>
      <c r="D139" s="31">
        <f>VLOOKUP($A139&amp;$P$2,Databáze_INS_KS!$B$5:$N$200,MATCH(D$16,Databáze_INS_KS!$B$5:$N$5,0),0)</f>
        <v>194</v>
      </c>
      <c r="E139" s="18">
        <f>VLOOKUP($A139&amp;$P$2,Databáze_INS_KS!$B$5:$N$200,MATCH(E$128,Databáze_INS_KS!$B$5:$N$5,0),0)</f>
        <v>2037</v>
      </c>
      <c r="F139" s="18">
        <f>VLOOKUP($A139&amp;$P$2,Databáze_INS_KS!$B$5:$N$200,MATCH(F$128,Databáze_INS_KS!$B$5:$N$5,0),0)</f>
        <v>1954</v>
      </c>
      <c r="G139" s="18">
        <f>VLOOKUP($A139&amp;$P$2,Databáze_INS_KS!$B$5:$N$200,MATCH(G$128,Databáze_INS_KS!$B$5:$N$5,0),0)</f>
        <v>384</v>
      </c>
      <c r="H139" s="77">
        <f>VLOOKUP($A139&amp;$P$2,Databáze_INS_KS!$B$5:$N$200,MATCH(H$128,Databáze_INS_KS!$B$5:$N$5,0),0)</f>
        <v>7582</v>
      </c>
      <c r="I139" s="20">
        <f>VLOOKUP($A139&amp;$P$2,Databáze_INS_KS!$B$5:$N$200,MATCH(I$128,Databáze_INS_KS!$B$5:$N$5,0),0)</f>
        <v>1486</v>
      </c>
      <c r="J139" s="20">
        <f>VLOOKUP($A139&amp;$P$2,Databáze_INS_KS!$B$5:$N$200,MATCH(J$128,Databáze_INS_KS!$B$5:$N$5,0),0)</f>
        <v>11</v>
      </c>
      <c r="K139" s="20">
        <f>VLOOKUP($A139&amp;$P$2,Databáze_INS_KS!$B$5:$N$200,MATCH(K$128,Databáze_INS_KS!$B$5:$N$5,0),0)</f>
        <v>6060</v>
      </c>
    </row>
    <row r="140" spans="1:11" ht="17.25" thickTop="1" thickBot="1" x14ac:dyDescent="0.3">
      <c r="A140" s="77">
        <v>2019</v>
      </c>
      <c r="B140" s="30">
        <f>VLOOKUP($A140&amp;$P$2,Databáze_INS_KS!$B$5:$N$200,MATCH(B$16,Databáze_INS_KS!$B$5:$N$5,0),0)</f>
        <v>87</v>
      </c>
      <c r="C140" s="20">
        <f>VLOOKUP($A140&amp;$P$2,Databáze_INS_KS!$B$5:$N$200,MATCH(C$16,Databáze_INS_KS!$B$5:$N$5,0),0)</f>
        <v>56</v>
      </c>
      <c r="D140" s="31">
        <f>VLOOKUP($A140&amp;$P$2,Databáze_INS_KS!$B$5:$N$200,MATCH(D$16,Databáze_INS_KS!$B$5:$N$5,0),0)</f>
        <v>200</v>
      </c>
      <c r="E140" s="18">
        <f>VLOOKUP($A140&amp;$P$2,Databáze_INS_KS!$B$5:$N$200,MATCH(E$128,Databáze_INS_KS!$B$5:$N$5,0),0)</f>
        <v>2993</v>
      </c>
      <c r="F140" s="18">
        <f>VLOOKUP($A140&amp;$P$2,Databáze_INS_KS!$B$5:$N$200,MATCH(F$128,Databáze_INS_KS!$B$5:$N$5,0),0)</f>
        <v>2287</v>
      </c>
      <c r="G140" s="18">
        <f>VLOOKUP($A140&amp;$P$2,Databáze_INS_KS!$B$5:$N$200,MATCH(G$128,Databáze_INS_KS!$B$5:$N$5,0),0)</f>
        <v>490</v>
      </c>
      <c r="H140" s="77">
        <f>VLOOKUP($A140&amp;$P$2,Databáze_INS_KS!$B$5:$N$200,MATCH(H$128,Databáze_INS_KS!$B$5:$N$5,0),0)</f>
        <v>8150</v>
      </c>
      <c r="I140" s="20">
        <f>VLOOKUP($A140&amp;$P$2,Databáze_INS_KS!$B$5:$N$200,MATCH(I$128,Databáze_INS_KS!$B$5:$N$5,0),0)</f>
        <v>1373</v>
      </c>
      <c r="J140" s="20">
        <f>VLOOKUP($A140&amp;$P$2,Databáze_INS_KS!$B$5:$N$200,MATCH(J$128,Databáze_INS_KS!$B$5:$N$5,0),0)</f>
        <v>13</v>
      </c>
      <c r="K140" s="20">
        <f>VLOOKUP($A140&amp;$P$2,Databáze_INS_KS!$B$5:$N$200,MATCH(K$128,Databáze_INS_KS!$B$5:$N$5,0),0)</f>
        <v>6736</v>
      </c>
    </row>
    <row r="141" spans="1:11" ht="16.5" thickTop="1" x14ac:dyDescent="0.25">
      <c r="E141" t="s">
        <v>101</v>
      </c>
      <c r="F141" t="s">
        <v>102</v>
      </c>
      <c r="G141" t="s">
        <v>238</v>
      </c>
      <c r="H141" t="s">
        <v>237</v>
      </c>
    </row>
  </sheetData>
  <mergeCells count="23">
    <mergeCell ref="E47:H47"/>
    <mergeCell ref="B63:D63"/>
    <mergeCell ref="E63:H63"/>
    <mergeCell ref="A2:B2"/>
    <mergeCell ref="B15:D15"/>
    <mergeCell ref="E15:H15"/>
    <mergeCell ref="B31:D31"/>
    <mergeCell ref="M95:P95"/>
    <mergeCell ref="M97:P97"/>
    <mergeCell ref="E31:H31"/>
    <mergeCell ref="F2:G2"/>
    <mergeCell ref="B127:D127"/>
    <mergeCell ref="E127:H127"/>
    <mergeCell ref="I127:K127"/>
    <mergeCell ref="N2:O2"/>
    <mergeCell ref="B79:D79"/>
    <mergeCell ref="E79:H79"/>
    <mergeCell ref="B111:D111"/>
    <mergeCell ref="E111:H111"/>
    <mergeCell ref="J2:K2"/>
    <mergeCell ref="B95:D95"/>
    <mergeCell ref="E95:H95"/>
    <mergeCell ref="B47:D4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59999389629810485"/>
  </sheetPr>
  <dimension ref="A1:N18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5" width="12.625" style="405" customWidth="1"/>
    <col min="6" max="6" width="14.625" customWidth="1"/>
    <col min="7" max="11" width="12.625" customWidth="1"/>
    <col min="12" max="12" width="14.625" customWidth="1"/>
    <col min="13" max="14" width="12.625" customWidth="1"/>
  </cols>
  <sheetData>
    <row r="1" spans="1:14" x14ac:dyDescent="0.25">
      <c r="A1" s="3" t="s">
        <v>267</v>
      </c>
    </row>
    <row r="2" spans="1:14" ht="16.5" thickBot="1" x14ac:dyDescent="0.3">
      <c r="A2" s="3" t="s">
        <v>198</v>
      </c>
    </row>
    <row r="3" spans="1:14" ht="16.5" customHeight="1" thickTop="1" x14ac:dyDescent="0.25">
      <c r="A3" s="96"/>
      <c r="B3" s="97"/>
      <c r="C3" s="654" t="s">
        <v>1</v>
      </c>
      <c r="D3" s="655"/>
      <c r="E3" s="656"/>
      <c r="F3" s="665" t="s">
        <v>109</v>
      </c>
      <c r="G3" s="664"/>
      <c r="H3" s="664"/>
      <c r="I3" s="664"/>
      <c r="J3" s="666"/>
      <c r="K3" s="113"/>
      <c r="L3" s="665" t="s">
        <v>110</v>
      </c>
      <c r="M3" s="664"/>
      <c r="N3" s="664"/>
    </row>
    <row r="4" spans="1:14" ht="32.25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7" t="s">
        <v>182</v>
      </c>
      <c r="G4" s="6" t="s">
        <v>183</v>
      </c>
      <c r="H4" s="6" t="s">
        <v>184</v>
      </c>
      <c r="I4" s="6" t="s">
        <v>112</v>
      </c>
      <c r="J4" s="41" t="s">
        <v>177</v>
      </c>
      <c r="K4" s="114" t="s">
        <v>275</v>
      </c>
      <c r="L4" s="47" t="s">
        <v>101</v>
      </c>
      <c r="M4" s="6" t="s">
        <v>102</v>
      </c>
      <c r="N4" s="6" t="s">
        <v>103</v>
      </c>
    </row>
    <row r="5" spans="1:14" ht="16.5" thickTop="1" x14ac:dyDescent="0.25">
      <c r="A5" s="100">
        <v>101</v>
      </c>
      <c r="B5" s="104" t="s">
        <v>3</v>
      </c>
      <c r="C5" s="504">
        <v>49</v>
      </c>
      <c r="D5" s="390">
        <v>30</v>
      </c>
      <c r="E5" s="505">
        <v>76</v>
      </c>
      <c r="F5" s="103">
        <v>3682</v>
      </c>
      <c r="G5" s="100">
        <v>3749</v>
      </c>
      <c r="H5" s="100">
        <v>165</v>
      </c>
      <c r="I5" s="105">
        <f>F5/G5*100</f>
        <v>98.212856761803152</v>
      </c>
      <c r="J5" s="108">
        <f>H5/G5*365</f>
        <v>16.064283809015738</v>
      </c>
      <c r="K5" s="546">
        <v>23.8</v>
      </c>
      <c r="L5" s="124">
        <f>F5/$K5</f>
        <v>154.70588235294116</v>
      </c>
      <c r="M5" s="105">
        <f t="shared" ref="M5:N5" si="0">G5/$K5</f>
        <v>157.52100840336135</v>
      </c>
      <c r="N5" s="105">
        <f t="shared" si="0"/>
        <v>6.9327731092436968</v>
      </c>
    </row>
    <row r="6" spans="1:14" x14ac:dyDescent="0.25">
      <c r="A6" s="13">
        <v>102</v>
      </c>
      <c r="B6" s="75" t="s">
        <v>14</v>
      </c>
      <c r="C6" s="449">
        <v>32</v>
      </c>
      <c r="D6" s="392">
        <v>27</v>
      </c>
      <c r="E6" s="450">
        <v>56</v>
      </c>
      <c r="F6" s="74">
        <v>2737</v>
      </c>
      <c r="G6" s="13">
        <v>2753</v>
      </c>
      <c r="H6" s="13">
        <v>26</v>
      </c>
      <c r="I6" s="16">
        <f t="shared" ref="I6:I13" si="1">F6/G6*100</f>
        <v>99.41881583726844</v>
      </c>
      <c r="J6" s="29">
        <f t="shared" ref="J6:J13" si="2">H6/G6*365</f>
        <v>3.4471485652015983</v>
      </c>
      <c r="K6" s="547">
        <v>17</v>
      </c>
      <c r="L6" s="32">
        <f t="shared" ref="L6:L13" si="3">F6/$K6</f>
        <v>161</v>
      </c>
      <c r="M6" s="16">
        <f t="shared" ref="M6:M13" si="4">G6/$K6</f>
        <v>161.94117647058823</v>
      </c>
      <c r="N6" s="16">
        <f t="shared" ref="N6:N13" si="5">H6/$K6</f>
        <v>1.5294117647058822</v>
      </c>
    </row>
    <row r="7" spans="1:14" x14ac:dyDescent="0.25">
      <c r="A7" s="13">
        <v>103</v>
      </c>
      <c r="B7" s="75" t="s">
        <v>25</v>
      </c>
      <c r="C7" s="449">
        <v>70</v>
      </c>
      <c r="D7" s="392">
        <v>54</v>
      </c>
      <c r="E7" s="450">
        <v>144</v>
      </c>
      <c r="F7" s="74">
        <v>1095</v>
      </c>
      <c r="G7" s="13">
        <v>1099</v>
      </c>
      <c r="H7" s="13">
        <v>97</v>
      </c>
      <c r="I7" s="16">
        <f t="shared" si="1"/>
        <v>99.636032757051865</v>
      </c>
      <c r="J7" s="29">
        <f t="shared" si="2"/>
        <v>32.215650591446767</v>
      </c>
      <c r="K7" s="547">
        <v>9</v>
      </c>
      <c r="L7" s="32">
        <f t="shared" si="3"/>
        <v>121.66666666666667</v>
      </c>
      <c r="M7" s="16">
        <f t="shared" si="4"/>
        <v>122.11111111111111</v>
      </c>
      <c r="N7" s="16">
        <f t="shared" si="5"/>
        <v>10.777777777777779</v>
      </c>
    </row>
    <row r="8" spans="1:14" x14ac:dyDescent="0.25">
      <c r="A8" s="13">
        <v>104</v>
      </c>
      <c r="B8" s="75" t="s">
        <v>34</v>
      </c>
      <c r="C8" s="449">
        <v>69</v>
      </c>
      <c r="D8" s="392">
        <v>41</v>
      </c>
      <c r="E8" s="450">
        <v>119</v>
      </c>
      <c r="F8" s="74">
        <v>2250</v>
      </c>
      <c r="G8" s="13">
        <v>2225</v>
      </c>
      <c r="H8" s="13">
        <v>179</v>
      </c>
      <c r="I8" s="16">
        <f t="shared" si="1"/>
        <v>101.12359550561798</v>
      </c>
      <c r="J8" s="29">
        <f t="shared" si="2"/>
        <v>29.364044943820225</v>
      </c>
      <c r="K8" s="547">
        <v>16</v>
      </c>
      <c r="L8" s="32">
        <f t="shared" si="3"/>
        <v>140.625</v>
      </c>
      <c r="M8" s="16">
        <f t="shared" si="4"/>
        <v>139.0625</v>
      </c>
      <c r="N8" s="16">
        <f t="shared" si="5"/>
        <v>11.1875</v>
      </c>
    </row>
    <row r="9" spans="1:14" x14ac:dyDescent="0.25">
      <c r="A9" s="13">
        <v>105</v>
      </c>
      <c r="B9" s="75" t="s">
        <v>44</v>
      </c>
      <c r="C9" s="449">
        <v>71</v>
      </c>
      <c r="D9" s="392">
        <v>44</v>
      </c>
      <c r="E9" s="450">
        <v>145</v>
      </c>
      <c r="F9" s="74">
        <v>3268</v>
      </c>
      <c r="G9" s="13">
        <v>3305</v>
      </c>
      <c r="H9" s="13">
        <v>306</v>
      </c>
      <c r="I9" s="16">
        <f t="shared" si="1"/>
        <v>98.880484114977307</v>
      </c>
      <c r="J9" s="29">
        <f t="shared" si="2"/>
        <v>33.794251134644476</v>
      </c>
      <c r="K9" s="547">
        <v>20.2</v>
      </c>
      <c r="L9" s="32">
        <f t="shared" si="3"/>
        <v>161.78217821782178</v>
      </c>
      <c r="M9" s="16">
        <f t="shared" si="4"/>
        <v>163.61386138613861</v>
      </c>
      <c r="N9" s="16">
        <f t="shared" si="5"/>
        <v>15.14851485148515</v>
      </c>
    </row>
    <row r="10" spans="1:14" x14ac:dyDescent="0.25">
      <c r="A10" s="13">
        <v>106</v>
      </c>
      <c r="B10" s="75" t="s">
        <v>55</v>
      </c>
      <c r="C10" s="449">
        <v>54</v>
      </c>
      <c r="D10" s="392">
        <v>42</v>
      </c>
      <c r="E10" s="450">
        <v>93</v>
      </c>
      <c r="F10" s="74">
        <v>2001</v>
      </c>
      <c r="G10" s="13">
        <v>2006</v>
      </c>
      <c r="H10" s="13">
        <v>87</v>
      </c>
      <c r="I10" s="16">
        <f t="shared" si="1"/>
        <v>99.750747756729808</v>
      </c>
      <c r="J10" s="29">
        <f t="shared" si="2"/>
        <v>15.830009970089732</v>
      </c>
      <c r="K10" s="547">
        <v>10.9</v>
      </c>
      <c r="L10" s="32">
        <f t="shared" si="3"/>
        <v>183.57798165137615</v>
      </c>
      <c r="M10" s="16">
        <f t="shared" si="4"/>
        <v>184.03669724770643</v>
      </c>
      <c r="N10" s="16">
        <f t="shared" si="5"/>
        <v>7.9816513761467887</v>
      </c>
    </row>
    <row r="11" spans="1:14" x14ac:dyDescent="0.25">
      <c r="A11" s="13">
        <v>107</v>
      </c>
      <c r="B11" s="75" t="s">
        <v>67</v>
      </c>
      <c r="C11" s="449">
        <v>55</v>
      </c>
      <c r="D11" s="392">
        <v>33</v>
      </c>
      <c r="E11" s="450">
        <v>85</v>
      </c>
      <c r="F11" s="74">
        <v>3248</v>
      </c>
      <c r="G11" s="13">
        <v>3183</v>
      </c>
      <c r="H11" s="13">
        <v>267</v>
      </c>
      <c r="I11" s="16">
        <f t="shared" si="1"/>
        <v>102.04209864907321</v>
      </c>
      <c r="J11" s="29">
        <f t="shared" si="2"/>
        <v>30.617342130065978</v>
      </c>
      <c r="K11" s="547">
        <v>20</v>
      </c>
      <c r="L11" s="32">
        <f t="shared" si="3"/>
        <v>162.4</v>
      </c>
      <c r="M11" s="16">
        <f t="shared" si="4"/>
        <v>159.15</v>
      </c>
      <c r="N11" s="16">
        <f t="shared" si="5"/>
        <v>13.35</v>
      </c>
    </row>
    <row r="12" spans="1:14" ht="16.5" thickBot="1" x14ac:dyDescent="0.3">
      <c r="A12" s="18">
        <v>108</v>
      </c>
      <c r="B12" s="77" t="s">
        <v>82</v>
      </c>
      <c r="C12" s="451">
        <v>56</v>
      </c>
      <c r="D12" s="389">
        <v>41</v>
      </c>
      <c r="E12" s="452">
        <v>110</v>
      </c>
      <c r="F12" s="76">
        <v>3828</v>
      </c>
      <c r="G12" s="18">
        <v>3851</v>
      </c>
      <c r="H12" s="18">
        <v>311</v>
      </c>
      <c r="I12" s="21">
        <f t="shared" si="1"/>
        <v>99.402752531809924</v>
      </c>
      <c r="J12" s="31">
        <f t="shared" si="2"/>
        <v>29.476759283303036</v>
      </c>
      <c r="K12" s="548">
        <v>27</v>
      </c>
      <c r="L12" s="545">
        <f t="shared" si="3"/>
        <v>141.77777777777777</v>
      </c>
      <c r="M12" s="21">
        <f t="shared" si="4"/>
        <v>142.62962962962962</v>
      </c>
      <c r="N12" s="21">
        <f t="shared" si="5"/>
        <v>11.518518518518519</v>
      </c>
    </row>
    <row r="13" spans="1:14" ht="17.25" thickTop="1" thickBot="1" x14ac:dyDescent="0.3">
      <c r="A13" s="35"/>
      <c r="B13" s="39" t="s">
        <v>132</v>
      </c>
      <c r="C13" s="453">
        <v>56</v>
      </c>
      <c r="D13" s="454">
        <v>36</v>
      </c>
      <c r="E13" s="455">
        <v>102</v>
      </c>
      <c r="F13" s="119">
        <f>AVERAGE(F5:F12)</f>
        <v>2763.625</v>
      </c>
      <c r="G13" s="37">
        <f t="shared" ref="G13:H13" si="6">AVERAGE(G5:G12)</f>
        <v>2771.375</v>
      </c>
      <c r="H13" s="37">
        <f t="shared" si="6"/>
        <v>179.75</v>
      </c>
      <c r="I13" s="33">
        <f t="shared" si="1"/>
        <v>99.720355419241343</v>
      </c>
      <c r="J13" s="109">
        <f t="shared" si="2"/>
        <v>23.673717919805153</v>
      </c>
      <c r="K13" s="549">
        <f>AVERAGE(K5:K12)</f>
        <v>17.987500000000001</v>
      </c>
      <c r="L13" s="119">
        <f t="shared" si="3"/>
        <v>153.64141765114661</v>
      </c>
      <c r="M13" s="37">
        <f t="shared" si="4"/>
        <v>154.0722724113968</v>
      </c>
      <c r="N13" s="37">
        <f t="shared" si="5"/>
        <v>9.9930507296733833</v>
      </c>
    </row>
    <row r="14" spans="1:14" ht="16.5" thickTop="1" x14ac:dyDescent="0.25"/>
    <row r="18" spans="1:1" x14ac:dyDescent="0.25">
      <c r="A18" s="3"/>
    </row>
  </sheetData>
  <sheetProtection algorithmName="SHA-512" hashValue="zvvI4zsXfauzJ2UGezOWhZiW2YGjmCorfcaNoxcknnaA9ENbTjRij8Ayy72IkyBMCanfP5db9ZxpqQllZql81w==" saltValue="QX0mqFBU8oVemfz97oVFXg==" spinCount="100000" sheet="1" objects="1" scenarios="1"/>
  <mergeCells count="3">
    <mergeCell ref="C3:E3"/>
    <mergeCell ref="F3:J3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4" tint="-0.249977111117893"/>
    <pageSetUpPr fitToPage="1"/>
  </sheetPr>
  <dimension ref="A1:AO69"/>
  <sheetViews>
    <sheetView showGridLines="0" zoomScale="115" zoomScaleNormal="115" workbookViewId="0">
      <pane ySplit="3" topLeftCell="A4" activePane="bottomLeft" state="frozen"/>
      <selection pane="bottomLeft" activeCell="A4" sqref="A4"/>
    </sheetView>
  </sheetViews>
  <sheetFormatPr defaultColWidth="9" defaultRowHeight="15.75" x14ac:dyDescent="0.25"/>
  <cols>
    <col min="1" max="1" width="2.875" style="139" customWidth="1"/>
    <col min="2" max="2" width="14.5" style="139" customWidth="1"/>
    <col min="3" max="3" width="21.875" style="139" customWidth="1"/>
    <col min="4" max="8" width="10.625" style="139" customWidth="1"/>
    <col min="9" max="9" width="17" style="139" customWidth="1"/>
    <col min="10" max="11" width="2.875" style="139" customWidth="1"/>
    <col min="12" max="12" width="14.375" style="139" customWidth="1"/>
    <col min="13" max="13" width="21.875" style="139" customWidth="1"/>
    <col min="14" max="18" width="10.625" style="139" customWidth="1"/>
    <col min="19" max="19" width="17" style="139" customWidth="1"/>
    <col min="20" max="21" width="2.875" style="139" customWidth="1"/>
    <col min="22" max="22" width="14.5" style="139" customWidth="1"/>
    <col min="23" max="23" width="21.875" style="139" customWidth="1"/>
    <col min="24" max="26" width="10.625" style="139" customWidth="1"/>
    <col min="27" max="28" width="10.75" style="139" customWidth="1"/>
    <col min="29" max="29" width="17" style="139" customWidth="1"/>
    <col min="30" max="30" width="9" style="139" customWidth="1"/>
    <col min="31" max="16384" width="9" style="139"/>
  </cols>
  <sheetData>
    <row r="1" spans="1:41" x14ac:dyDescent="0.25">
      <c r="A1" s="168"/>
      <c r="B1" s="169" t="s">
        <v>261</v>
      </c>
      <c r="C1" s="170"/>
      <c r="D1" s="170"/>
      <c r="E1" s="170"/>
      <c r="F1" s="170"/>
      <c r="G1" s="170"/>
      <c r="H1" s="168"/>
      <c r="I1" s="168"/>
      <c r="K1" s="171"/>
      <c r="L1" s="171"/>
      <c r="M1" s="171"/>
      <c r="N1" s="171"/>
      <c r="O1" s="171"/>
      <c r="P1" s="171"/>
      <c r="Q1" s="171"/>
      <c r="R1" s="171"/>
      <c r="S1" s="171"/>
      <c r="U1" s="172"/>
      <c r="V1" s="172"/>
      <c r="W1" s="172"/>
      <c r="X1" s="172"/>
      <c r="Y1" s="172"/>
      <c r="Z1" s="172"/>
      <c r="AA1" s="172"/>
      <c r="AB1" s="172"/>
      <c r="AC1" s="172"/>
    </row>
    <row r="2" spans="1:41" x14ac:dyDescent="0.25">
      <c r="A2" s="168"/>
      <c r="B2" s="173" t="s">
        <v>104</v>
      </c>
      <c r="C2" s="174" t="s">
        <v>15</v>
      </c>
      <c r="D2" s="170"/>
      <c r="E2" s="170"/>
      <c r="F2" s="170"/>
      <c r="G2" s="170"/>
      <c r="H2" s="168"/>
      <c r="I2" s="168"/>
      <c r="K2" s="171"/>
      <c r="L2" s="171"/>
      <c r="M2" s="171"/>
      <c r="N2" s="171"/>
      <c r="O2" s="171"/>
      <c r="P2" s="171"/>
      <c r="Q2" s="171"/>
      <c r="R2" s="171"/>
      <c r="S2" s="171"/>
      <c r="U2" s="172"/>
      <c r="V2" s="172"/>
      <c r="W2" s="172"/>
      <c r="X2" s="172"/>
      <c r="Y2" s="172"/>
      <c r="Z2" s="172"/>
      <c r="AA2" s="172"/>
      <c r="AB2" s="172"/>
      <c r="AC2" s="172"/>
    </row>
    <row r="3" spans="1:41" x14ac:dyDescent="0.25">
      <c r="A3" s="168"/>
      <c r="B3" s="173" t="s">
        <v>107</v>
      </c>
      <c r="C3" s="175" t="str">
        <f>VLOOKUP($C$2,Pom_tabulky_grafy!B54:C139,2,0)</f>
        <v>KS Praha</v>
      </c>
      <c r="D3" s="170"/>
      <c r="E3" s="170"/>
      <c r="F3" s="170"/>
      <c r="G3" s="170"/>
      <c r="H3" s="168"/>
      <c r="I3" s="168"/>
      <c r="K3" s="171"/>
      <c r="L3" s="171"/>
      <c r="M3" s="171"/>
      <c r="N3" s="171"/>
      <c r="O3" s="171"/>
      <c r="P3" s="171"/>
      <c r="Q3" s="171"/>
      <c r="R3" s="171"/>
      <c r="S3" s="171"/>
      <c r="U3" s="172"/>
      <c r="V3" s="172"/>
      <c r="W3" s="172"/>
      <c r="X3" s="172"/>
      <c r="Y3" s="172"/>
      <c r="Z3" s="172"/>
      <c r="AA3" s="172"/>
      <c r="AB3" s="172"/>
      <c r="AC3" s="172"/>
    </row>
    <row r="4" spans="1:41" ht="16.5" thickBot="1" x14ac:dyDescent="0.3">
      <c r="A4" s="168"/>
      <c r="B4" s="623" t="s">
        <v>0</v>
      </c>
      <c r="C4" s="623"/>
      <c r="D4" s="623"/>
      <c r="E4" s="623"/>
      <c r="F4" s="623"/>
      <c r="G4" s="623"/>
      <c r="H4" s="623"/>
      <c r="I4" s="170"/>
      <c r="J4" s="176"/>
      <c r="K4" s="177"/>
      <c r="L4" s="635" t="s">
        <v>127</v>
      </c>
      <c r="M4" s="635"/>
      <c r="N4" s="635"/>
      <c r="O4" s="635"/>
      <c r="P4" s="635"/>
      <c r="Q4" s="635"/>
      <c r="R4" s="635"/>
      <c r="S4" s="178"/>
      <c r="T4" s="176"/>
      <c r="U4" s="179"/>
      <c r="V4" s="624" t="s">
        <v>128</v>
      </c>
      <c r="W4" s="624"/>
      <c r="X4" s="624"/>
      <c r="Y4" s="624"/>
      <c r="Z4" s="624"/>
      <c r="AA4" s="624"/>
      <c r="AB4" s="624"/>
      <c r="AC4" s="172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</row>
    <row r="5" spans="1:41" ht="33" thickTop="1" thickBot="1" x14ac:dyDescent="0.3">
      <c r="A5" s="168"/>
      <c r="B5" s="629" t="s">
        <v>105</v>
      </c>
      <c r="C5" s="630"/>
      <c r="D5" s="181" t="s">
        <v>106</v>
      </c>
      <c r="E5" s="181" t="s">
        <v>122</v>
      </c>
      <c r="F5" s="181" t="s">
        <v>123</v>
      </c>
      <c r="G5" s="181" t="s">
        <v>120</v>
      </c>
      <c r="H5" s="181" t="s">
        <v>121</v>
      </c>
      <c r="I5" s="182"/>
      <c r="J5" s="183"/>
      <c r="K5" s="184"/>
      <c r="L5" s="636" t="s">
        <v>105</v>
      </c>
      <c r="M5" s="637"/>
      <c r="N5" s="185" t="s">
        <v>106</v>
      </c>
      <c r="O5" s="185" t="s">
        <v>122</v>
      </c>
      <c r="P5" s="185" t="s">
        <v>123</v>
      </c>
      <c r="Q5" s="185" t="s">
        <v>120</v>
      </c>
      <c r="R5" s="185" t="s">
        <v>121</v>
      </c>
      <c r="S5" s="186"/>
      <c r="T5" s="183"/>
      <c r="U5" s="187"/>
      <c r="V5" s="188" t="s">
        <v>105</v>
      </c>
      <c r="W5" s="189"/>
      <c r="X5" s="190" t="s">
        <v>106</v>
      </c>
      <c r="Y5" s="190" t="s">
        <v>122</v>
      </c>
      <c r="Z5" s="190" t="s">
        <v>123</v>
      </c>
      <c r="AA5" s="190" t="s">
        <v>120</v>
      </c>
      <c r="AB5" s="190" t="s">
        <v>121</v>
      </c>
      <c r="AC5" s="172"/>
    </row>
    <row r="6" spans="1:41" ht="16.5" thickTop="1" x14ac:dyDescent="0.25">
      <c r="A6" s="168"/>
      <c r="B6" s="631" t="s">
        <v>1</v>
      </c>
      <c r="C6" s="191" t="s">
        <v>96</v>
      </c>
      <c r="D6" s="192">
        <f>VLOOKUP($C$2,Přehled_trest_2019!$B$4:$S$91,3,0)</f>
        <v>126.8038</v>
      </c>
      <c r="E6" s="193">
        <f>VLOOKUP($C$3,Přehled_trest_po_kr_2019!$A$8:$Q$15,2,0)</f>
        <v>132</v>
      </c>
      <c r="F6" s="194">
        <f>SUMPRODUCT((--($C$3 =Přehled_trest_2019!$C$6:$C$91)),(--($D6&gt;Přehled_trest_2019!$D$6:$D$91)))+1</f>
        <v>7</v>
      </c>
      <c r="G6" s="192">
        <f>HLOOKUP(C6,Přehled_trest_2019!$D$5:$S$92,88,0)</f>
        <v>195</v>
      </c>
      <c r="H6" s="194">
        <f>_xlfn.RANK.EQ(D6,Přehled_trest_2019!$D$6:$D$91,1)</f>
        <v>22</v>
      </c>
      <c r="I6" s="195"/>
      <c r="J6" s="196"/>
      <c r="K6" s="197"/>
      <c r="L6" s="638" t="s">
        <v>1</v>
      </c>
      <c r="M6" s="198" t="s">
        <v>96</v>
      </c>
      <c r="N6" s="199">
        <f>VLOOKUP($C$2,Přehled_civil_2019!$B$4:$S$91,3,0)</f>
        <v>160.28319999999999</v>
      </c>
      <c r="O6" s="200">
        <f>VLOOKUP($C$3,Přehled_civil_po_kr_2019!$A$8:$Q$15,2,0)</f>
        <v>190</v>
      </c>
      <c r="P6" s="201">
        <f>SUMPRODUCT((--($C$3 =Přehled_civil_2019!$C$6:$C$91)),(--($N6&gt;Přehled_civil_2019!$D$6:$D$91)))+1</f>
        <v>3</v>
      </c>
      <c r="Q6" s="199">
        <f>HLOOKUP(M6,Přehled_civil_2019!$D$5:$S$92,88,0)</f>
        <v>276</v>
      </c>
      <c r="R6" s="201">
        <f>_xlfn.RANK.EQ(N6,Přehled_civil_2019!$D$6:$D$91,1)</f>
        <v>8</v>
      </c>
      <c r="S6" s="202"/>
      <c r="T6" s="196"/>
      <c r="U6" s="203"/>
      <c r="V6" s="625" t="s">
        <v>1</v>
      </c>
      <c r="W6" s="204" t="s">
        <v>96</v>
      </c>
      <c r="X6" s="205">
        <f>VLOOKUP($C$2,Přehled_opatro_2019!$B$4:$X$91,3,0)</f>
        <v>78.504390000000001</v>
      </c>
      <c r="Y6" s="206">
        <f>VLOOKUP($C$3,Přehled_opatro_po_kr_2019!$A$8:$U$15,2,0)</f>
        <v>97</v>
      </c>
      <c r="Z6" s="207">
        <f>SUMPRODUCT((--($C$3 =Přehled_opatro_2019!$C$6:$C$91)),(--($X6&gt;Přehled_opatro_2019!$D$6:$D$91)))+1</f>
        <v>5</v>
      </c>
      <c r="AA6" s="205">
        <f>HLOOKUP(W6,Přehled_opatro_2019!$D$5:$X$92,88,0)</f>
        <v>139</v>
      </c>
      <c r="AB6" s="207">
        <f>_xlfn.RANK.EQ(X6,Přehled_opatro_2019!$D$6:$D$91,1)</f>
        <v>15</v>
      </c>
      <c r="AC6" s="172"/>
    </row>
    <row r="7" spans="1:41" x14ac:dyDescent="0.25">
      <c r="A7" s="168"/>
      <c r="B7" s="632"/>
      <c r="C7" s="208" t="s">
        <v>97</v>
      </c>
      <c r="D7" s="209">
        <f>VLOOKUP($C$2,Přehled_trest_2019!$B$4:$S$91,4,0)</f>
        <v>63</v>
      </c>
      <c r="E7" s="210">
        <f>VLOOKUP($C$3,Přehled_trest_po_kr_2019!$A$8:$Q$15,3,0)</f>
        <v>64</v>
      </c>
      <c r="F7" s="211">
        <f>SUMPRODUCT((--($C$3 =Přehled_trest_2019!$C$6:$C$91)),(--($D7&gt;Přehled_trest_2019!$E$6:$E$91)))+1</f>
        <v>6</v>
      </c>
      <c r="G7" s="209">
        <f>HLOOKUP(C7,Přehled_trest_2019!$D$5:$S$92,88,0)</f>
        <v>91</v>
      </c>
      <c r="H7" s="211">
        <f>_xlfn.RANK.EQ(D7,Přehled_trest_2019!$E$6:$E$91,1)</f>
        <v>16</v>
      </c>
      <c r="I7" s="195"/>
      <c r="J7" s="196"/>
      <c r="K7" s="197"/>
      <c r="L7" s="639"/>
      <c r="M7" s="212" t="s">
        <v>97</v>
      </c>
      <c r="N7" s="213">
        <f>VLOOKUP($C$2,Přehled_civil_2019!$B$4:$S$91,4,0)</f>
        <v>105</v>
      </c>
      <c r="O7" s="214">
        <f>VLOOKUP($C$3,Přehled_civil_po_kr_2019!$A$8:$Q$15,3,0)</f>
        <v>129</v>
      </c>
      <c r="P7" s="215">
        <f>SUMPRODUCT((--($C$3 =Přehled_civil_2019!$C$6:$C$91)),(--($N7&gt;Přehled_civil_2019!$E$6:$E$91)))+1</f>
        <v>1</v>
      </c>
      <c r="Q7" s="213">
        <f>HLOOKUP(M7,Přehled_civil_2019!$D$5:$S$92,88,0)</f>
        <v>176</v>
      </c>
      <c r="R7" s="215">
        <f>_xlfn.RANK.EQ(N7,Přehled_civil_2019!$E$6:$E$91,1)</f>
        <v>1</v>
      </c>
      <c r="S7" s="202"/>
      <c r="T7" s="196"/>
      <c r="U7" s="203"/>
      <c r="V7" s="626"/>
      <c r="W7" s="216" t="s">
        <v>97</v>
      </c>
      <c r="X7" s="217">
        <f>VLOOKUP($C$2,Přehled_opatro_2019!$B$4:$X$91,4,0)</f>
        <v>56.5</v>
      </c>
      <c r="Y7" s="218">
        <f>VLOOKUP($C$3,Přehled_opatro_po_kr_2019!$A$8:$U$15,3,0)</f>
        <v>63</v>
      </c>
      <c r="Z7" s="219">
        <f>SUMPRODUCT((--($C$3 =Přehled_opatro_2019!$C$6:$C$91)),(--($X7&gt;Přehled_opatro_2019!$E$6:$E$91)))+1</f>
        <v>5</v>
      </c>
      <c r="AA7" s="217">
        <f>HLOOKUP(W7,Přehled_opatro_2019!$D$5:$X$92,88,0)</f>
        <v>79</v>
      </c>
      <c r="AB7" s="219">
        <f>_xlfn.RANK.EQ(X7,Přehled_opatro_2019!$E$6:$E$91,1)</f>
        <v>16</v>
      </c>
      <c r="AC7" s="172"/>
    </row>
    <row r="8" spans="1:41" x14ac:dyDescent="0.25">
      <c r="A8" s="168"/>
      <c r="B8" s="633"/>
      <c r="C8" s="220" t="s">
        <v>98</v>
      </c>
      <c r="D8" s="221">
        <f>VLOOKUP($C$2,Přehled_trest_2019!$B$4:$S$91,5,0)</f>
        <v>312</v>
      </c>
      <c r="E8" s="222">
        <f>VLOOKUP($C$3,Přehled_trest_po_kr_2019!$A$8:$Q$15,4,0)</f>
        <v>313</v>
      </c>
      <c r="F8" s="223">
        <f>SUMPRODUCT((--($C$3 =Přehled_trest_2019!$C$6:$C$91)),(--($D8&gt;Přehled_trest_2019!$F$6:$F$91)))+1</f>
        <v>7</v>
      </c>
      <c r="G8" s="221">
        <f>HLOOKUP(C8,Přehled_trest_2019!$D$5:$S$92,88,0)</f>
        <v>463</v>
      </c>
      <c r="H8" s="223">
        <f>_xlfn.RANK.EQ(D8,Přehled_trest_2019!$F$6:$F$91,1)</f>
        <v>34</v>
      </c>
      <c r="I8" s="195"/>
      <c r="J8" s="196"/>
      <c r="K8" s="197"/>
      <c r="L8" s="640"/>
      <c r="M8" s="224" t="s">
        <v>98</v>
      </c>
      <c r="N8" s="225">
        <f>VLOOKUP($C$2,Přehled_civil_2019!$B$4:$S$91,5,0)</f>
        <v>207</v>
      </c>
      <c r="O8" s="226">
        <f>VLOOKUP($C$3,Přehled_civil_po_kr_2019!$A$8:$Q$15,4,0)</f>
        <v>292</v>
      </c>
      <c r="P8" s="227">
        <f>SUMPRODUCT((--($C$3 =Přehled_civil_2019!$C$6:$C$91)),(--($N8&gt;Přehled_civil_2019!$F$6:$F$91)))+1</f>
        <v>2</v>
      </c>
      <c r="Q8" s="225">
        <f>HLOOKUP(M8,Přehled_civil_2019!$D$5:$S$92,88,0)</f>
        <v>490</v>
      </c>
      <c r="R8" s="227">
        <f>_xlfn.RANK.EQ(N8,Přehled_civil_2019!$F$6:$F$91,1)</f>
        <v>4</v>
      </c>
      <c r="S8" s="202"/>
      <c r="T8" s="196"/>
      <c r="U8" s="203"/>
      <c r="V8" s="627"/>
      <c r="W8" s="228" t="s">
        <v>98</v>
      </c>
      <c r="X8" s="229">
        <f>VLOOKUP($C$2,Přehled_opatro_2019!$B$4:$X$91,5,0)</f>
        <v>145</v>
      </c>
      <c r="Y8" s="230">
        <f>VLOOKUP($C$3,Přehled_opatro_po_kr_2019!$A$8:$U$15,4,0)</f>
        <v>212</v>
      </c>
      <c r="Z8" s="231">
        <f>SUMPRODUCT((--($C$3 =Přehled_opatro_2019!$C$6:$C$91)),(--($X8&gt;Přehled_opatro_2019!$F$6:$F$91)))+1</f>
        <v>1</v>
      </c>
      <c r="AA8" s="229">
        <f>HLOOKUP(W8,Přehled_opatro_2019!$D$5:$X$92,88,0)</f>
        <v>305</v>
      </c>
      <c r="AB8" s="231">
        <f>_xlfn.RANK.EQ(X8,Přehled_opatro_2019!$F$6:$F$91,1)</f>
        <v>5</v>
      </c>
      <c r="AC8" s="172"/>
    </row>
    <row r="9" spans="1:41" x14ac:dyDescent="0.25">
      <c r="A9" s="168"/>
      <c r="B9" s="634" t="s">
        <v>108</v>
      </c>
      <c r="C9" s="232" t="s">
        <v>99</v>
      </c>
      <c r="D9" s="233">
        <f>VLOOKUP($C$2,Přehled_trest_2019!$B$4:$S$91,6,0)</f>
        <v>24.401910000000001</v>
      </c>
      <c r="E9" s="234">
        <f>VLOOKUP($C$3,Přehled_trest_po_kr_2019!$A$8:$Q$15,5,0)</f>
        <v>27.7</v>
      </c>
      <c r="F9" s="235">
        <f>SUMPRODUCT((--($C$3 =Přehled_trest_2019!$C$6:$C$91)),(--($D9&gt;Přehled_trest_2019!$G$6:$G$91)))+1</f>
        <v>6</v>
      </c>
      <c r="G9" s="236">
        <f>HLOOKUP(C9,Přehled_trest_2019!$D$5:$S$92,88,0)</f>
        <v>24.62</v>
      </c>
      <c r="H9" s="235">
        <f>_xlfn.RANK.EQ(D9,Přehled_trest_2019!$G$6:$G$91,1)</f>
        <v>45</v>
      </c>
      <c r="I9" s="195"/>
      <c r="J9" s="196"/>
      <c r="K9" s="197"/>
      <c r="L9" s="641" t="s">
        <v>108</v>
      </c>
      <c r="M9" s="237" t="s">
        <v>99</v>
      </c>
      <c r="N9" s="238">
        <f>VLOOKUP($C$2,Přehled_civil_2019!$B$4:$S$91,6,0)</f>
        <v>5.8295969999999997</v>
      </c>
      <c r="O9" s="239">
        <f>VLOOKUP($C$3,Přehled_civil_po_kr_2019!$A$8:$Q$15,5,0)</f>
        <v>6.71</v>
      </c>
      <c r="P9" s="240">
        <f>SUMPRODUCT((--($C$3 =Přehled_civil_2019!$C$6:$C$91)),(--($N9&gt;Přehled_civil_2019!$G$6:$G$91)))+1</f>
        <v>6</v>
      </c>
      <c r="Q9" s="241">
        <f>HLOOKUP(M9,Přehled_civil_2019!$D$5:$S$92,88,0)</f>
        <v>7.81</v>
      </c>
      <c r="R9" s="240">
        <f>_xlfn.RANK.EQ(N9,Přehled_civil_2019!$G$6:$G$91,1)</f>
        <v>24</v>
      </c>
      <c r="S9" s="202"/>
      <c r="T9" s="196"/>
      <c r="U9" s="203"/>
      <c r="V9" s="628" t="s">
        <v>109</v>
      </c>
      <c r="W9" s="242" t="s">
        <v>181</v>
      </c>
      <c r="X9" s="243">
        <f>VLOOKUP($C$2,Přehled_opatro_2019!$B$4:$X$91,6,0)</f>
        <v>1502</v>
      </c>
      <c r="Y9" s="244">
        <f>AVERAGEIF(Přehled_opatro_2019!$C$6:$C$91,$C$3,Přehled_opatro_2019!$G$6:$G$91)</f>
        <v>1757.5</v>
      </c>
      <c r="Z9" s="245" t="s">
        <v>113</v>
      </c>
      <c r="AA9" s="244">
        <f>HLOOKUP(W9,Přehled_opatro_2019!$D$5:$X$92,88,0)</f>
        <v>1734.3139534883721</v>
      </c>
      <c r="AB9" s="245" t="s">
        <v>113</v>
      </c>
      <c r="AC9" s="172"/>
    </row>
    <row r="10" spans="1:41" x14ac:dyDescent="0.25">
      <c r="A10" s="168"/>
      <c r="B10" s="632"/>
      <c r="C10" s="208" t="s">
        <v>100</v>
      </c>
      <c r="D10" s="246">
        <f>VLOOKUP($C$2,Přehled_trest_2019!$B$4:$S$91,7,0)</f>
        <v>14.63415</v>
      </c>
      <c r="E10" s="210">
        <f>VLOOKUP($C$3,Přehled_trest_po_kr_2019!$A$8:$Q$15,6,0)</f>
        <v>41.37</v>
      </c>
      <c r="F10" s="211">
        <f>SUMPRODUCT((--($C$3 =Přehled_trest_2019!$C$6:$C$91)),(--($D10&gt;Přehled_trest_2019!$H$6:$H$91)))+1</f>
        <v>1</v>
      </c>
      <c r="G10" s="247">
        <f>HLOOKUP(C10,Přehled_trest_2019!$D$5:$S$92,88,0)</f>
        <v>40.479999999999997</v>
      </c>
      <c r="H10" s="211">
        <f>_xlfn.RANK.EQ(D10,Přehled_trest_2019!$H$6:$H$91,1)</f>
        <v>4</v>
      </c>
      <c r="I10" s="195"/>
      <c r="J10" s="196"/>
      <c r="K10" s="197"/>
      <c r="L10" s="639"/>
      <c r="M10" s="212" t="s">
        <v>100</v>
      </c>
      <c r="N10" s="248">
        <f>VLOOKUP($C$2,Přehled_civil_2019!$B$4:$S$91,7,0)</f>
        <v>30.952380000000002</v>
      </c>
      <c r="O10" s="214">
        <f>VLOOKUP($C$3,Přehled_civil_po_kr_2019!$A$8:$Q$15,6,0)</f>
        <v>50.1</v>
      </c>
      <c r="P10" s="215">
        <f>SUMPRODUCT((--($C$3 =Přehled_civil_2019!$C$6:$C$91)),(--($N10&gt;Přehled_civil_2019!$H$6:$H$91)))+1</f>
        <v>1</v>
      </c>
      <c r="Q10" s="249">
        <f>HLOOKUP(M10,Přehled_civil_2019!$D$5:$S$92,88,0)</f>
        <v>44.6</v>
      </c>
      <c r="R10" s="215">
        <f>_xlfn.RANK.EQ(N10,Přehled_civil_2019!$H$6:$H$91,1)</f>
        <v>8</v>
      </c>
      <c r="S10" s="202"/>
      <c r="T10" s="196"/>
      <c r="U10" s="203"/>
      <c r="V10" s="626"/>
      <c r="W10" s="216" t="s">
        <v>185</v>
      </c>
      <c r="X10" s="250">
        <f>VLOOKUP($C$2,Přehled_opatro_2019!$B$4:$X$91,7,0)</f>
        <v>1537</v>
      </c>
      <c r="Y10" s="217">
        <f>AVERAGEIF(Přehled_opatro_2019!$C$6:$C$91,$C$3,Přehled_opatro_2019!$H$6:$H$91)</f>
        <v>1760.0833333333333</v>
      </c>
      <c r="Z10" s="219" t="s">
        <v>113</v>
      </c>
      <c r="AA10" s="251">
        <f>HLOOKUP(W10,Přehled_opatro_2019!$D$5:$X$92,88,0)</f>
        <v>1716.2441860465117</v>
      </c>
      <c r="AB10" s="219" t="s">
        <v>113</v>
      </c>
      <c r="AC10" s="172"/>
    </row>
    <row r="11" spans="1:41" x14ac:dyDescent="0.25">
      <c r="A11" s="168"/>
      <c r="B11" s="633"/>
      <c r="C11" s="220" t="s">
        <v>164</v>
      </c>
      <c r="D11" s="252">
        <f>VLOOKUP($C$2,Přehled_trest_2019!$B$4:$S$91,8,0)</f>
        <v>3.5710121122650005</v>
      </c>
      <c r="E11" s="253">
        <f>VLOOKUP($C$3,Přehled_trest_po_kr_2019!$A$8:$Q$15,7,0)</f>
        <v>11.459489999999999</v>
      </c>
      <c r="F11" s="223">
        <f>SUMPRODUCT((--($C$3 =Přehled_trest_2019!$C$6:$C$91)),(--($D11&gt;Přehled_trest_2019!$I$6:$I$91)))+1</f>
        <v>1</v>
      </c>
      <c r="G11" s="254">
        <f>HLOOKUP(C11,Přehled_trest_2019!$D$5:$S$92,88,0)</f>
        <v>10.287701999999999</v>
      </c>
      <c r="H11" s="223">
        <f>_xlfn.RANK.EQ(D11,Přehled_trest_2019!$I$6:$I$91,1)</f>
        <v>3</v>
      </c>
      <c r="I11" s="195"/>
      <c r="J11" s="196"/>
      <c r="K11" s="197"/>
      <c r="L11" s="640"/>
      <c r="M11" s="224" t="s">
        <v>164</v>
      </c>
      <c r="N11" s="255">
        <f>VLOOKUP($C$2,Přehled_civil_2019!$B$4:$S$91,8,0)</f>
        <v>1.8043990159085999</v>
      </c>
      <c r="O11" s="256">
        <f>VLOOKUP($C$3,Přehled_civil_po_kr_2019!$A$8:$Q$15,7,0)</f>
        <v>3.36171</v>
      </c>
      <c r="P11" s="227">
        <f>SUMPRODUCT((--($C$3 =Přehled_civil_2019!$C$6:$C$91)),(--($N11&gt;Přehled_civil_2019!$I$6:$I$91)))+1</f>
        <v>3</v>
      </c>
      <c r="Q11" s="257">
        <f>HLOOKUP(M11,Přehled_civil_2019!$D$5:$S$92,88,0)</f>
        <v>3.48326</v>
      </c>
      <c r="R11" s="227">
        <f>_xlfn.RANK.EQ(N11,Přehled_civil_2019!$I$6:$I$91,1)</f>
        <v>10</v>
      </c>
      <c r="S11" s="202"/>
      <c r="T11" s="196"/>
      <c r="U11" s="203"/>
      <c r="V11" s="626"/>
      <c r="W11" s="216" t="s">
        <v>184</v>
      </c>
      <c r="X11" s="250">
        <f>VLOOKUP($C$2,Přehled_opatro_2019!$B$4:$X$91,8,0)</f>
        <v>257</v>
      </c>
      <c r="Y11" s="217">
        <f>AVERAGEIF(Přehled_opatro_2019!$C$6:$C$91,$C$3,Přehled_opatro_2019!$I$6:$I$91)</f>
        <v>407.58333333333331</v>
      </c>
      <c r="Z11" s="219" t="s">
        <v>113</v>
      </c>
      <c r="AA11" s="217">
        <f>HLOOKUP(W11,Přehled_opatro_2019!$D$5:$X$92,88,0)</f>
        <v>499.87209302325579</v>
      </c>
      <c r="AB11" s="219" t="s">
        <v>113</v>
      </c>
      <c r="AC11" s="172"/>
    </row>
    <row r="12" spans="1:41" x14ac:dyDescent="0.25">
      <c r="A12" s="168"/>
      <c r="B12" s="634" t="s">
        <v>109</v>
      </c>
      <c r="C12" s="232" t="s">
        <v>181</v>
      </c>
      <c r="D12" s="258">
        <f>VLOOKUP($C$2,Přehled_trest_2019!$B$4:$S$91,9,0)</f>
        <v>463</v>
      </c>
      <c r="E12" s="259">
        <f>AVERAGEIF(Přehled_trest_2019!$C$6:$C$91,$C$3,Přehled_trest_2019!$J$6:$J$91)</f>
        <v>699.91666666666663</v>
      </c>
      <c r="F12" s="235" t="s">
        <v>113</v>
      </c>
      <c r="G12" s="259">
        <f>HLOOKUP(C12,Přehled_trest_2019!$D$5:$S$92,88,0)</f>
        <v>855.80232558139539</v>
      </c>
      <c r="H12" s="235" t="s">
        <v>113</v>
      </c>
      <c r="I12" s="195"/>
      <c r="J12" s="196"/>
      <c r="K12" s="197"/>
      <c r="L12" s="641" t="s">
        <v>109</v>
      </c>
      <c r="M12" s="237" t="s">
        <v>181</v>
      </c>
      <c r="N12" s="260">
        <f>VLOOKUP($C$2,Přehled_civil_2019!$B$4:$S$91,9,0)</f>
        <v>2129</v>
      </c>
      <c r="O12" s="261">
        <f>AVERAGEIF(Přehled_civil_2019!$C$6:$C$91,$C$3,Přehled_civil_2019!$J$6:$J$91)</f>
        <v>3090.6666666666665</v>
      </c>
      <c r="P12" s="240" t="s">
        <v>113</v>
      </c>
      <c r="Q12" s="261">
        <f>HLOOKUP(M12,Přehled_civil_2019!$D$5:$S$92,88,0)</f>
        <v>2270</v>
      </c>
      <c r="R12" s="240" t="s">
        <v>113</v>
      </c>
      <c r="S12" s="202"/>
      <c r="T12" s="196"/>
      <c r="U12" s="203"/>
      <c r="V12" s="626"/>
      <c r="W12" s="216" t="s">
        <v>112</v>
      </c>
      <c r="X12" s="262">
        <f>VLOOKUP($C$2,Přehled_opatro_2019!$B$4:$X$91,9,0)</f>
        <v>102.33022636484688</v>
      </c>
      <c r="Y12" s="263">
        <f>VLOOKUP($C$3,Přehled_opatro_po_kr_2019!$A$8:$U$15,8,0)</f>
        <v>100.14698909435751</v>
      </c>
      <c r="Z12" s="219">
        <f>SUMPRODUCT((--($C$3 =Přehled_opatro_2019!$C$6:$C$91)),(--($X12&lt;Přehled_opatro_2019!$J$6:$J$91)))+1</f>
        <v>5</v>
      </c>
      <c r="AA12" s="264">
        <f>HLOOKUP(W12,Přehled_opatro_2019!$D$5:$X$92,88,0)</f>
        <v>98.2</v>
      </c>
      <c r="AB12" s="219">
        <f>_xlfn.RANK.EQ(X12,Přehled_opatro_2019!$J$6:$J$91,0)</f>
        <v>20</v>
      </c>
      <c r="AC12" s="172"/>
    </row>
    <row r="13" spans="1:41" x14ac:dyDescent="0.25">
      <c r="A13" s="168"/>
      <c r="B13" s="632"/>
      <c r="C13" s="208" t="s">
        <v>185</v>
      </c>
      <c r="D13" s="265">
        <f>VLOOKUP($C$2,Přehled_trest_2019!$B$4:$S$91,10,0)</f>
        <v>469</v>
      </c>
      <c r="E13" s="209">
        <f>AVERAGEIF(Přehled_trest_2019!$C$6:$C$91,$C$3,Přehled_trest_2019!$K$6:$K$91)</f>
        <v>701.83333333333337</v>
      </c>
      <c r="F13" s="211" t="s">
        <v>113</v>
      </c>
      <c r="G13" s="209">
        <f>HLOOKUP(C13,Přehled_trest_2019!$D$5:$S$92,88,0)</f>
        <v>859.87209302325584</v>
      </c>
      <c r="H13" s="211" t="s">
        <v>113</v>
      </c>
      <c r="I13" s="195"/>
      <c r="J13" s="196"/>
      <c r="K13" s="197"/>
      <c r="L13" s="639"/>
      <c r="M13" s="212" t="s">
        <v>185</v>
      </c>
      <c r="N13" s="266">
        <f>VLOOKUP($C$2,Přehled_civil_2019!$B$4:$S$91,10,0)</f>
        <v>2223</v>
      </c>
      <c r="O13" s="213">
        <f>AVERAGEIF(Přehled_civil_2019!$C$6:$C$91,$C$3,Přehled_civil_2019!$K$6:$K$91)</f>
        <v>3129.25</v>
      </c>
      <c r="P13" s="215" t="s">
        <v>113</v>
      </c>
      <c r="Q13" s="213">
        <f>HLOOKUP(M13,Přehled_civil_2019!$D$5:$S$92,88,0)</f>
        <v>2474</v>
      </c>
      <c r="R13" s="215" t="s">
        <v>113</v>
      </c>
      <c r="S13" s="202"/>
      <c r="T13" s="196"/>
      <c r="U13" s="203"/>
      <c r="V13" s="627"/>
      <c r="W13" s="228" t="s">
        <v>177</v>
      </c>
      <c r="X13" s="267">
        <f>VLOOKUP($C$2,Přehled_opatro_2019!$B$4:$X$91,10,0)</f>
        <v>61.031229668184771</v>
      </c>
      <c r="Y13" s="268">
        <f>VLOOKUP($C$3,Přehled_opatro_po_kr_2019!$A$8:$U$15,9,0)</f>
        <v>84.523223332228582</v>
      </c>
      <c r="Z13" s="231">
        <f>SUMPRODUCT((--($C$3 =Přehled_opatro_2019!$C$6:$C$91)),(--($X13&gt;Přehled_opatro_2019!$K$6:$K$91)))+1</f>
        <v>3</v>
      </c>
      <c r="AA13" s="229">
        <f>HLOOKUP(W13,Přehled_opatro_2019!$D$5:$X$92,88,0)</f>
        <v>111</v>
      </c>
      <c r="AB13" s="231">
        <f>_xlfn.RANK.EQ(X13,Přehled_opatro_2019!$K$6:$K$91,1)</f>
        <v>10</v>
      </c>
      <c r="AC13" s="172"/>
    </row>
    <row r="14" spans="1:41" ht="15.75" customHeight="1" x14ac:dyDescent="0.25">
      <c r="A14" s="168"/>
      <c r="B14" s="632"/>
      <c r="C14" s="208" t="s">
        <v>184</v>
      </c>
      <c r="D14" s="265">
        <f>VLOOKUP($C$2,Přehled_trest_2019!$B$4:$S$91,11,0)</f>
        <v>19</v>
      </c>
      <c r="E14" s="209">
        <f>AVERAGEIF(Přehled_trest_2019!$C$6:$C$91,$C$3,Přehled_trest_2019!$L$6:$L$91)</f>
        <v>46.833333333333336</v>
      </c>
      <c r="F14" s="211" t="s">
        <v>113</v>
      </c>
      <c r="G14" s="209">
        <f>HLOOKUP(C14,Přehled_trest_2019!$D$5:$S$92,88,0)</f>
        <v>142.61627906976744</v>
      </c>
      <c r="H14" s="211" t="s">
        <v>113</v>
      </c>
      <c r="I14" s="195"/>
      <c r="J14" s="196"/>
      <c r="K14" s="197"/>
      <c r="L14" s="639"/>
      <c r="M14" s="212" t="s">
        <v>184</v>
      </c>
      <c r="N14" s="266">
        <f>VLOOKUP($C$2,Přehled_civil_2019!$B$4:$S$91,11,0)</f>
        <v>404</v>
      </c>
      <c r="O14" s="213">
        <f>AVERAGEIF(Přehled_civil_2019!$C$6:$C$91,$C$3,Přehled_civil_2019!$L$6:$L$91)</f>
        <v>754.16666666666663</v>
      </c>
      <c r="P14" s="215" t="s">
        <v>113</v>
      </c>
      <c r="Q14" s="213">
        <f>HLOOKUP(M14,Přehled_civil_2019!$D$5:$S$92,88,0)</f>
        <v>911</v>
      </c>
      <c r="R14" s="215" t="s">
        <v>113</v>
      </c>
      <c r="S14" s="202"/>
      <c r="T14" s="269"/>
      <c r="U14" s="270"/>
      <c r="V14" s="620" t="s">
        <v>130</v>
      </c>
      <c r="W14" s="242" t="s">
        <v>186</v>
      </c>
      <c r="X14" s="271">
        <f>VLOOKUP($C$2,Přehled_opatro_2019!$B$4:$X$91,15,0)</f>
        <v>3527</v>
      </c>
      <c r="Y14" s="217">
        <f>AVERAGEIF(Přehled_opatro_2019!$C$6:$C$91,$C$3,Přehled_opatro_2019!$P$6:$P$91)</f>
        <v>3720.75</v>
      </c>
      <c r="Z14" s="272" t="s">
        <v>113</v>
      </c>
      <c r="AA14" s="273">
        <f>HLOOKUP(W14,Přehled_opatro_2019!$D$5:$X$92,88,0)</f>
        <v>4034.6395348837209</v>
      </c>
      <c r="AB14" s="272" t="s">
        <v>113</v>
      </c>
      <c r="AC14" s="172"/>
    </row>
    <row r="15" spans="1:41" x14ac:dyDescent="0.25">
      <c r="A15" s="168"/>
      <c r="B15" s="632"/>
      <c r="C15" s="208" t="s">
        <v>112</v>
      </c>
      <c r="D15" s="246">
        <f>VLOOKUP($C$2,Přehled_trest_2019!$B$4:$S$91,12,0)</f>
        <v>101.29589632829375</v>
      </c>
      <c r="E15" s="274">
        <f>VLOOKUP($C$3,Přehled_trest_po_kr_2019!$A$8:$Q$15,11,0)</f>
        <v>100.27384212406238</v>
      </c>
      <c r="F15" s="211">
        <f>SUMPRODUCT((--($C$3 =Přehled_trest_2019!$C$6:$C$91)),(--($D15&lt;Přehled_trest_2019!$M$6:$M$91)))+1</f>
        <v>3</v>
      </c>
      <c r="G15" s="247">
        <f>HLOOKUP(C15,Přehled_trest_2019!$D$5:$S$92,88,0)</f>
        <v>100.47554993953722</v>
      </c>
      <c r="H15" s="211">
        <f>_xlfn.RANK.EQ(D15,Přehled_trest_2019!$M$6:$M$91,0)</f>
        <v>27</v>
      </c>
      <c r="I15" s="195"/>
      <c r="J15" s="196"/>
      <c r="K15" s="197"/>
      <c r="L15" s="639"/>
      <c r="M15" s="212" t="s">
        <v>112</v>
      </c>
      <c r="N15" s="248">
        <f>VLOOKUP($C$2,Přehled_civil_2019!$B$4:$S$91,12,0)</f>
        <v>104.41521841240018</v>
      </c>
      <c r="O15" s="275">
        <f>VLOOKUP($C$3,Přehled_civil_po_kr_2019!$A$8:$Q$15,11,0)</f>
        <v>99.24</v>
      </c>
      <c r="P15" s="215">
        <f>SUMPRODUCT((--($C$3 =Přehled_civil_2019!$C$6:$C$91)),(--($N15&lt;Přehled_civil_2019!$M$6:$M$91)))+1</f>
        <v>1</v>
      </c>
      <c r="Q15" s="249">
        <f>HLOOKUP(M15,Přehled_civil_2019!$D$5:$S$92,88,0)</f>
        <v>103.77207012845311</v>
      </c>
      <c r="R15" s="215">
        <f>_xlfn.RANK.EQ(N15,Přehled_civil_2019!$M$6:$M$91,0)</f>
        <v>32</v>
      </c>
      <c r="S15" s="202"/>
      <c r="T15" s="269"/>
      <c r="U15" s="270"/>
      <c r="V15" s="621"/>
      <c r="W15" s="537" t="s">
        <v>187</v>
      </c>
      <c r="X15" s="538">
        <f>VLOOKUP($C$2,Přehled_opatro_2019!$B$4:$X$91,16,0)</f>
        <v>537</v>
      </c>
      <c r="Y15" s="539">
        <f>AVERAGEIF(Přehled_opatro_2019!$C$6:$C$91,$C$3,Přehled_opatro_2019!$Q$6:$Q$91)</f>
        <v>433</v>
      </c>
      <c r="Z15" s="346" t="s">
        <v>113</v>
      </c>
      <c r="AA15" s="540">
        <f>HLOOKUP(W15,Přehled_opatro_2019!$D$5:$X$92,88,0)</f>
        <v>494.03488372093022</v>
      </c>
      <c r="AB15" s="346" t="s">
        <v>113</v>
      </c>
      <c r="AC15" s="172"/>
    </row>
    <row r="16" spans="1:41" x14ac:dyDescent="0.25">
      <c r="A16" s="168"/>
      <c r="B16" s="633"/>
      <c r="C16" s="220" t="s">
        <v>177</v>
      </c>
      <c r="D16" s="280">
        <f>VLOOKUP($C$2,Přehled_trest_2019!$B$4:$S$91,13,0)</f>
        <v>14.786780383795309</v>
      </c>
      <c r="E16" s="281">
        <f>VLOOKUP($C$3,Přehled_trest_po_kr_2019!$A$8:$Q$15,12,0)</f>
        <v>24.356447399667537</v>
      </c>
      <c r="F16" s="223">
        <f>SUMPRODUCT((--($C$3 =Přehled_trest_2019!$C$6:$C$91)),(--($D16&gt;Přehled_trest_2019!$N$6:$N$91)))+1</f>
        <v>2</v>
      </c>
      <c r="G16" s="221">
        <f>HLOOKUP(C16,Přehled_trest_2019!$D$5:$S$92,88,0)</f>
        <v>60.538005923000981</v>
      </c>
      <c r="H16" s="223">
        <f>_xlfn.RANK.EQ(D16,Přehled_trest_2019!$N$6:$N$91,1)</f>
        <v>3</v>
      </c>
      <c r="I16" s="195"/>
      <c r="J16" s="196"/>
      <c r="K16" s="197"/>
      <c r="L16" s="640"/>
      <c r="M16" s="224" t="s">
        <v>177</v>
      </c>
      <c r="N16" s="282">
        <f>VLOOKUP($C$2,Přehled_civil_2019!$B$4:$S$91,13,0)</f>
        <v>66.333783175888442</v>
      </c>
      <c r="O16" s="283">
        <f>VLOOKUP($C$3,Přehled_civil_po_kr_2019!$A$8:$Q$15,12,0)</f>
        <v>87.96703150382146</v>
      </c>
      <c r="P16" s="227">
        <f>SUMPRODUCT((--($C$3 =Přehled_civil_2019!$C$6:$C$91)),(--($N16&gt;Přehled_civil_2019!$N$6:$N$91)))+1</f>
        <v>3</v>
      </c>
      <c r="Q16" s="225">
        <f>HLOOKUP(M16,Přehled_civil_2019!$D$5:$S$92,88,0)</f>
        <v>134.40379951495552</v>
      </c>
      <c r="R16" s="227">
        <f>_xlfn.RANK.EQ(N16,Přehled_civil_2019!$N$6:$N$91,1)</f>
        <v>7</v>
      </c>
      <c r="S16" s="202"/>
      <c r="U16" s="172"/>
      <c r="V16" s="532" t="s">
        <v>275</v>
      </c>
      <c r="W16" s="533"/>
      <c r="X16" s="534">
        <f>VLOOKUP($C$2,Přehled_opatro_2019!$B$4:$S$91,11,0)</f>
        <v>3.25</v>
      </c>
      <c r="Y16" s="535">
        <f>VLOOKUP($C$3,Přehled_opatro_po_kr_2019!$A$8:$Q$15,10,0)</f>
        <v>4.1725000000000003</v>
      </c>
      <c r="Z16" s="536">
        <f>SUMPRODUCT((--($C$3 =Přehled_opatro_2019!$C$6:$C$91)),(--($X16&lt;Přehled_opatro_2019!$L$6:$L$91)))+1</f>
        <v>8</v>
      </c>
      <c r="AA16" s="534">
        <f>HLOOKUP(V16,Přehled_opatro_2019!$D$5:$X$92,88,0)</f>
        <v>4.262441860465116</v>
      </c>
      <c r="AB16" s="536">
        <f>_xlfn.RANK.EQ(X16,Přehled_opatro_2019!$L$6:$L$91,0)</f>
        <v>54</v>
      </c>
      <c r="AC16" s="172"/>
    </row>
    <row r="17" spans="1:41" x14ac:dyDescent="0.25">
      <c r="A17" s="168"/>
      <c r="B17" s="285" t="s">
        <v>275</v>
      </c>
      <c r="C17" s="286"/>
      <c r="D17" s="290">
        <f>VLOOKUP($C$2,Přehled_trest_2019!$B$4:$S$91,14,0)</f>
        <v>3.25</v>
      </c>
      <c r="E17" s="288">
        <f>VLOOKUP($C$3,Přehled_trest_po_kr_2019!$A$8:$Q$15,13,0)</f>
        <v>3.3958333333333335</v>
      </c>
      <c r="F17" s="289">
        <f>SUMPRODUCT((--($C$3 =Přehled_trest_2019!$C$6:$C$91)),(--($D17&lt;Přehled_trest_2019!$O$6:$O$91)))+1</f>
        <v>7</v>
      </c>
      <c r="G17" s="290">
        <f>HLOOKUP(B17,Přehled_trest_2019!$D$5:$S$92,88,0)</f>
        <v>4.849418604651162</v>
      </c>
      <c r="H17" s="289">
        <f>_xlfn.RANK.EQ(D17,Přehled_trest_2019!$O$6:$O$91,0)</f>
        <v>55</v>
      </c>
      <c r="I17" s="195"/>
      <c r="J17" s="291"/>
      <c r="K17" s="292"/>
      <c r="L17" s="293" t="s">
        <v>275</v>
      </c>
      <c r="M17" s="294"/>
      <c r="N17" s="298">
        <f>VLOOKUP($C$2,Přehled_civil_2019!$B$4:$S$91,14,0)</f>
        <v>8.25</v>
      </c>
      <c r="O17" s="296">
        <f>VLOOKUP($C$3,Přehled_civil_po_kr_2019!$A$8:$Q$15,13,0)</f>
        <v>8.1025000000000009</v>
      </c>
      <c r="P17" s="297">
        <f>SUMPRODUCT((--($C$3 =Přehled_civil_2019!$C$6:$C$91)),(--($N17&lt;Přehled_civil_2019!$O$6:$O$91)))+1</f>
        <v>7</v>
      </c>
      <c r="Q17" s="298">
        <f>HLOOKUP(L17,Přehled_civil_2019!$D$5:$S$92,88,0)</f>
        <v>10.555872093023257</v>
      </c>
      <c r="R17" s="297">
        <f>_xlfn.RANK.EQ(N17,Přehled_civil_2019!$O$6:$O$91,0)</f>
        <v>46</v>
      </c>
      <c r="S17" s="202"/>
      <c r="U17" s="172"/>
      <c r="V17" s="620" t="s">
        <v>110</v>
      </c>
      <c r="W17" s="242" t="s">
        <v>101</v>
      </c>
      <c r="X17" s="243">
        <f>VLOOKUP($C$2,Přehled_opatro_2019!$B$4:$S$91,12,0)</f>
        <v>462.15384615384613</v>
      </c>
      <c r="Y17" s="356">
        <f>VLOOKUP($C$3,Přehled_opatro_po_kr_2019!$A$8:$Q$15,11,0)</f>
        <v>421.21030557219893</v>
      </c>
      <c r="Z17" s="245">
        <f>SUMPRODUCT((--($C$3 =Přehled_opatro_2019!$C$6:$C$91)),(--($X17&lt;Přehled_opatro_2019!$M$6:$M$91)))+1</f>
        <v>5</v>
      </c>
      <c r="AA17" s="244">
        <f>HLOOKUP(W17,Přehled_opatro_2019!$D$5:$X$92,88,0)</f>
        <v>406.88272362713809</v>
      </c>
      <c r="AB17" s="245">
        <f>_xlfn.RANK.EQ(X17,Přehled_opatro_2019!$M$6:$M$91,0)</f>
        <v>28</v>
      </c>
      <c r="AC17" s="172"/>
    </row>
    <row r="18" spans="1:41" ht="15.75" customHeight="1" x14ac:dyDescent="0.25">
      <c r="A18" s="168"/>
      <c r="B18" s="648" t="s">
        <v>110</v>
      </c>
      <c r="C18" s="232" t="s">
        <v>101</v>
      </c>
      <c r="D18" s="258">
        <f>VLOOKUP($C$2,Přehled_trest_2019!$B$4:$S$91,15,0)</f>
        <v>142.46153846153845</v>
      </c>
      <c r="E18" s="299">
        <f>VLOOKUP($C$3,Přehled_trest_po_kr_2019!$A$8:$Q$15,14,0)</f>
        <v>206.11042944785277</v>
      </c>
      <c r="F18" s="235">
        <f>SUMPRODUCT((--($C$3 =Přehled_trest_2019!$C$6:$C$91)),(--($D18&lt;Přehled_trest_2019!$P$6:$P$91)))+1</f>
        <v>12</v>
      </c>
      <c r="G18" s="259">
        <f>HLOOKUP(C18,Přehled_trest_2019!$D$5:$S$92,88,0)</f>
        <v>164.55579868708972</v>
      </c>
      <c r="H18" s="235">
        <f>_xlfn.RANK.EQ(D18,Přehled_trest_2019!$P$6:$P$91,0)</f>
        <v>74</v>
      </c>
      <c r="I18" s="195"/>
      <c r="J18" s="269"/>
      <c r="K18" s="300"/>
      <c r="L18" s="643" t="s">
        <v>110</v>
      </c>
      <c r="M18" s="237" t="s">
        <v>101</v>
      </c>
      <c r="N18" s="260">
        <f>VLOOKUP($C$2,Přehled_civil_2019!$B$4:$S$91,15,0)</f>
        <v>258.06060606060606</v>
      </c>
      <c r="O18" s="301">
        <f>VLOOKUP($C$3,Přehled_civil_po_kr_2019!$A$8:$Q$15,14,0)</f>
        <v>381.4460557441119</v>
      </c>
      <c r="P18" s="240">
        <f>SUMPRODUCT((--($C$3 =Přehled_civil_2019!$C$6:$C$91)),(--($N18&lt;Přehled_civil_2019!$P$6:$P$91)))+1</f>
        <v>12</v>
      </c>
      <c r="Q18" s="261">
        <f>HLOOKUP(M18,Přehled_civil_2019!$D$5:$S$92,88,0)</f>
        <v>244.27</v>
      </c>
      <c r="R18" s="240">
        <f>_xlfn.RANK.EQ(N18,Přehled_civil_2019!$P$6:$P$91,0)</f>
        <v>80</v>
      </c>
      <c r="S18" s="202"/>
      <c r="U18" s="172"/>
      <c r="V18" s="621"/>
      <c r="W18" s="216" t="s">
        <v>102</v>
      </c>
      <c r="X18" s="250">
        <f>VLOOKUP($C$2,Přehled_opatro_2019!$B$4:$S$91,13,0)</f>
        <v>472.92307692307691</v>
      </c>
      <c r="Y18" s="358">
        <f>VLOOKUP($C$3,Přehled_opatro_po_kr_2019!$A$8:$Q$15,12,0)</f>
        <v>421.82943878570001</v>
      </c>
      <c r="Z18" s="219">
        <f>SUMPRODUCT((--($C$3 =Přehled_opatro_2019!$C$6:$C$91)),(--($X18&lt;Přehled_opatro_2019!$N$6:$N$91)))+1</f>
        <v>4</v>
      </c>
      <c r="AA18" s="217">
        <f>HLOOKUP(W18,Přehled_opatro_2019!$D$5:$S$92,88,0)</f>
        <v>402.64342417546447</v>
      </c>
      <c r="AB18" s="219">
        <f>_xlfn.RANK.EQ(X18,Přehled_opatro_2019!$N$6:$N$91,0)</f>
        <v>24</v>
      </c>
      <c r="AC18" s="172"/>
    </row>
    <row r="19" spans="1:41" ht="15.75" customHeight="1" thickBot="1" x14ac:dyDescent="0.3">
      <c r="A19" s="168"/>
      <c r="B19" s="649"/>
      <c r="C19" s="208" t="s">
        <v>102</v>
      </c>
      <c r="D19" s="265">
        <f>VLOOKUP($C$2,Přehled_trest_2019!$B$4:$S$91,16,0)</f>
        <v>144.30769230769232</v>
      </c>
      <c r="E19" s="302">
        <f>VLOOKUP($C$3,Přehled_trest_po_kr_2019!$A$8:$Q$15,15,0)</f>
        <v>206.67484662576686</v>
      </c>
      <c r="F19" s="211">
        <f>SUMPRODUCT((--($C$3 =Přehled_trest_2019!$C$6:$C$91)),(--($D19&lt;Přehled_trest_2019!$Q$6:$Q$91)))+1</f>
        <v>12</v>
      </c>
      <c r="G19" s="209">
        <f>HLOOKUP(C19,Přehled_trest_2019!$D$5:$S$92,88,0)</f>
        <v>167.75929978118162</v>
      </c>
      <c r="H19" s="211">
        <f>_xlfn.RANK.EQ(D19,Přehled_trest_2019!$Q$6:$Q$91,0)</f>
        <v>72</v>
      </c>
      <c r="I19" s="195"/>
      <c r="J19" s="269"/>
      <c r="K19" s="300"/>
      <c r="L19" s="644"/>
      <c r="M19" s="212" t="s">
        <v>102</v>
      </c>
      <c r="N19" s="266">
        <f>VLOOKUP($C$2,Přehled_civil_2019!$B$4:$S$91,16,0)</f>
        <v>269.45454545454544</v>
      </c>
      <c r="O19" s="303">
        <f>VLOOKUP($C$3,Přehled_civil_po_kr_2019!$A$8:$Q$15,15,0)</f>
        <v>386.20796050601666</v>
      </c>
      <c r="P19" s="215">
        <f>SUMPRODUCT((--($C$3 =Přehled_civil_2019!$C$6:$C$91)),(--($N19&lt;Přehled_civil_2019!$Q$6:$Q$91)))+1</f>
        <v>12</v>
      </c>
      <c r="Q19" s="213">
        <f>HLOOKUP(M19,Přehled_civil_2019!$D$5:$S$92,88,0)</f>
        <v>248.25</v>
      </c>
      <c r="R19" s="215">
        <f>_xlfn.RANK.EQ(N19,Přehled_civil_2019!$Q$6:$Q$91,0)</f>
        <v>82</v>
      </c>
      <c r="S19" s="202"/>
      <c r="U19" s="172"/>
      <c r="V19" s="622"/>
      <c r="W19" s="276" t="s">
        <v>103</v>
      </c>
      <c r="X19" s="350">
        <f>VLOOKUP($C$2,Přehled_opatro_2019!$B$4:$S$91,14,0)</f>
        <v>79.07692307692308</v>
      </c>
      <c r="Y19" s="279">
        <f>VLOOKUP($C$3,Přehled_opatro_po_kr_2019!$A$8:$Q$15,13,0)</f>
        <v>97.683243459157183</v>
      </c>
      <c r="Z19" s="278">
        <f>SUMPRODUCT((--($C$3 =Přehled_opatro_2019!$C$6:$C$91)),(--($X19&gt;Přehled_opatro_2019!$O$6:$O$91)))+1</f>
        <v>5</v>
      </c>
      <c r="AA19" s="277">
        <f>HLOOKUP(W19,Přehled_opatro_2019!$D$5:$S$92,88,0)</f>
        <v>117.27364487001118</v>
      </c>
      <c r="AB19" s="278">
        <f>_xlfn.RANK.EQ(X19,Přehled_opatro_2019!$O$6:$O$91,1)</f>
        <v>16</v>
      </c>
      <c r="AC19" s="172"/>
    </row>
    <row r="20" spans="1:41" ht="17.25" thickTop="1" thickBot="1" x14ac:dyDescent="0.3">
      <c r="A20" s="168"/>
      <c r="B20" s="650"/>
      <c r="C20" s="220" t="s">
        <v>103</v>
      </c>
      <c r="D20" s="280">
        <f>VLOOKUP($C$2,Přehled_trest_2019!$B$4:$S$91,17,0)</f>
        <v>5.8461538461538458</v>
      </c>
      <c r="E20" s="281">
        <f>VLOOKUP($C$3,Přehled_trest_po_kr_2019!$A$8:$Q$15,16,0)</f>
        <v>13.791411042944786</v>
      </c>
      <c r="F20" s="223">
        <f>SUMPRODUCT((--($C$3 =Přehled_trest_2019!$C$6:$C$91)),(--($D20&gt;Přehled_trest_2019!$R$6:$R$91)))+1</f>
        <v>1</v>
      </c>
      <c r="G20" s="221">
        <f>HLOOKUP(C20,Přehled_trest_2019!$D$5:$S$92,88,0)</f>
        <v>28.914660831509845</v>
      </c>
      <c r="H20" s="223">
        <f>_xlfn.RANK.EQ(D20,Přehled_trest_2019!$R$6:$R$91,1)</f>
        <v>1</v>
      </c>
      <c r="I20" s="195"/>
      <c r="J20" s="269"/>
      <c r="K20" s="300"/>
      <c r="L20" s="645"/>
      <c r="M20" s="304" t="s">
        <v>103</v>
      </c>
      <c r="N20" s="305">
        <f>VLOOKUP($C$2,Přehled_civil_2019!$B$4:$S$91,17,0)</f>
        <v>48.969696969696969</v>
      </c>
      <c r="O20" s="306">
        <f>VLOOKUP($C$3,Přehled_civil_po_kr_2019!$A$8:$Q$15,16,0)</f>
        <v>93.078268024272333</v>
      </c>
      <c r="P20" s="307">
        <f>SUMPRODUCT((--($C$3 =Přehled_civil_2019!$C$6:$C$91)),(--($N20&gt;Přehled_civil_2019!$R$6:$R$91)))+1</f>
        <v>1</v>
      </c>
      <c r="Q20" s="308">
        <f>HLOOKUP(M20,Přehled_civil_2019!$D$5:$S$92,88,0)</f>
        <v>101.46</v>
      </c>
      <c r="R20" s="307">
        <f>_xlfn.RANK.EQ(N20,Přehled_civil_2019!$R$6:$R$91,1)</f>
        <v>2</v>
      </c>
      <c r="S20" s="202"/>
      <c r="U20" s="172"/>
      <c r="V20" s="284" t="s">
        <v>290</v>
      </c>
      <c r="W20" s="172"/>
      <c r="X20" s="172"/>
      <c r="Y20" s="172"/>
      <c r="Z20" s="172"/>
      <c r="AA20" s="172"/>
      <c r="AB20" s="172"/>
      <c r="AC20" s="172"/>
    </row>
    <row r="21" spans="1:41" ht="17.25" thickTop="1" thickBot="1" x14ac:dyDescent="0.3">
      <c r="A21" s="168"/>
      <c r="B21" s="646" t="s">
        <v>114</v>
      </c>
      <c r="C21" s="647"/>
      <c r="D21" s="309">
        <f>VLOOKUP($C$2,Přehled_trest_2019!$B$4:$S$91,18,0)</f>
        <v>84.393069999999994</v>
      </c>
      <c r="E21" s="310">
        <f>VLOOKUP($C$3,Přehled_trest_po_kr_2019!$A$8:$Q$15,17,0)</f>
        <v>84.219269999999995</v>
      </c>
      <c r="F21" s="311">
        <f>SUMPRODUCT((--($C$3 =Přehled_trest_2019!$C$6:$C$91)),(--($D21&lt;Přehled_trest_2019!$S$6:$S$91)))+1</f>
        <v>8</v>
      </c>
      <c r="G21" s="309">
        <f>HLOOKUP(B21,Přehled_trest_2019!$D$5:$S$92,88,0)</f>
        <v>83.84</v>
      </c>
      <c r="H21" s="311">
        <f>_xlfn.RANK.EQ(D21,Přehled_trest_2019!$S$6:$S$91,0)</f>
        <v>42</v>
      </c>
      <c r="I21" s="195"/>
      <c r="K21" s="171"/>
      <c r="L21" s="171" t="s">
        <v>290</v>
      </c>
      <c r="M21" s="171"/>
      <c r="N21" s="171"/>
      <c r="O21" s="171"/>
      <c r="P21" s="171"/>
      <c r="Q21" s="171"/>
      <c r="R21" s="171"/>
      <c r="S21" s="202"/>
      <c r="U21" s="172"/>
      <c r="V21" s="172" t="s">
        <v>303</v>
      </c>
      <c r="W21" s="172"/>
      <c r="X21" s="172"/>
      <c r="Y21" s="172"/>
      <c r="Z21" s="172"/>
      <c r="AA21" s="172"/>
      <c r="AB21" s="172"/>
      <c r="AC21" s="172"/>
    </row>
    <row r="22" spans="1:41" ht="16.5" thickTop="1" x14ac:dyDescent="0.25">
      <c r="A22" s="168"/>
      <c r="B22" s="284" t="s">
        <v>290</v>
      </c>
      <c r="C22" s="168"/>
      <c r="D22" s="168"/>
      <c r="E22" s="168"/>
      <c r="F22" s="168"/>
      <c r="G22" s="168"/>
      <c r="H22" s="168"/>
      <c r="I22" s="168"/>
      <c r="K22" s="171"/>
      <c r="L22" s="171" t="s">
        <v>301</v>
      </c>
      <c r="M22" s="171"/>
      <c r="N22" s="171"/>
      <c r="O22" s="171"/>
      <c r="P22" s="171"/>
      <c r="Q22" s="171"/>
      <c r="R22" s="171"/>
      <c r="S22" s="171"/>
      <c r="U22" s="172"/>
      <c r="V22" s="589" t="s">
        <v>291</v>
      </c>
      <c r="W22" s="589"/>
      <c r="X22" s="589"/>
      <c r="Y22" s="172"/>
      <c r="Z22" s="172"/>
      <c r="AA22" s="172"/>
      <c r="AB22" s="172"/>
      <c r="AC22" s="172"/>
    </row>
    <row r="23" spans="1:41" x14ac:dyDescent="0.25">
      <c r="A23" s="168"/>
      <c r="B23" s="168" t="s">
        <v>302</v>
      </c>
      <c r="C23" s="168"/>
      <c r="D23" s="168"/>
      <c r="E23" s="168"/>
      <c r="F23" s="168"/>
      <c r="G23" s="168"/>
      <c r="H23" s="168"/>
      <c r="I23" s="168"/>
      <c r="K23" s="171"/>
      <c r="L23" s="642" t="s">
        <v>291</v>
      </c>
      <c r="M23" s="642"/>
      <c r="N23" s="642"/>
      <c r="O23" s="171"/>
      <c r="P23" s="171"/>
      <c r="Q23" s="171"/>
      <c r="R23" s="171"/>
      <c r="S23" s="171"/>
      <c r="U23" s="172"/>
      <c r="V23" s="590" t="s">
        <v>292</v>
      </c>
      <c r="W23" s="590"/>
      <c r="X23" s="590"/>
      <c r="Y23" s="172"/>
      <c r="Z23" s="172"/>
      <c r="AA23" s="172"/>
      <c r="AB23" s="172"/>
      <c r="AC23" s="172"/>
    </row>
    <row r="24" spans="1:41" x14ac:dyDescent="0.25">
      <c r="A24" s="168"/>
      <c r="B24" s="642" t="s">
        <v>291</v>
      </c>
      <c r="C24" s="642"/>
      <c r="D24" s="642"/>
      <c r="E24" s="168"/>
      <c r="F24" s="168"/>
      <c r="G24" s="168"/>
      <c r="H24" s="168"/>
      <c r="I24" s="168"/>
      <c r="K24" s="171"/>
      <c r="L24" s="610" t="s">
        <v>292</v>
      </c>
      <c r="M24" s="610"/>
      <c r="N24" s="610"/>
      <c r="O24" s="171"/>
      <c r="P24" s="171"/>
      <c r="Q24" s="171"/>
      <c r="R24" s="171"/>
      <c r="S24" s="171"/>
      <c r="U24" s="172"/>
      <c r="V24" s="172"/>
      <c r="W24" s="172"/>
      <c r="X24" s="172"/>
      <c r="Y24" s="172"/>
      <c r="Z24" s="172"/>
      <c r="AA24" s="172"/>
      <c r="AB24" s="172"/>
      <c r="AC24" s="172"/>
    </row>
    <row r="25" spans="1:41" x14ac:dyDescent="0.25">
      <c r="A25" s="168"/>
      <c r="B25" s="610" t="s">
        <v>292</v>
      </c>
      <c r="C25" s="610"/>
      <c r="D25" s="610"/>
      <c r="E25" s="168"/>
      <c r="F25" s="168"/>
      <c r="G25" s="168"/>
      <c r="H25" s="168"/>
      <c r="I25" s="168"/>
      <c r="K25" s="171"/>
      <c r="L25" s="171"/>
      <c r="M25" s="171"/>
      <c r="N25" s="171"/>
      <c r="O25" s="171"/>
      <c r="P25" s="171"/>
      <c r="Q25" s="171"/>
      <c r="R25" s="171"/>
      <c r="S25" s="171"/>
      <c r="U25" s="172"/>
      <c r="V25" s="172"/>
      <c r="W25" s="172"/>
      <c r="X25" s="172"/>
      <c r="Y25" s="172"/>
      <c r="Z25" s="172"/>
      <c r="AA25" s="172"/>
      <c r="AB25" s="172"/>
      <c r="AC25" s="172"/>
    </row>
    <row r="26" spans="1:41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K26" s="171"/>
      <c r="L26" s="171"/>
      <c r="M26" s="171"/>
      <c r="N26" s="171"/>
      <c r="O26" s="171"/>
      <c r="P26" s="171"/>
      <c r="Q26" s="171"/>
      <c r="R26" s="171"/>
      <c r="S26" s="171"/>
      <c r="U26" s="172"/>
      <c r="V26" s="172"/>
      <c r="W26" s="172"/>
      <c r="X26" s="172"/>
      <c r="Y26" s="172"/>
      <c r="Z26" s="172"/>
      <c r="AA26" s="172"/>
      <c r="AB26" s="172"/>
      <c r="AC26" s="172"/>
    </row>
    <row r="27" spans="1:41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312"/>
      <c r="K27" s="313"/>
      <c r="L27" s="171"/>
      <c r="M27" s="171"/>
      <c r="N27" s="171"/>
      <c r="O27" s="171"/>
      <c r="P27" s="171"/>
      <c r="Q27" s="171"/>
      <c r="R27" s="171"/>
      <c r="S27" s="171"/>
      <c r="T27" s="312"/>
      <c r="U27" s="314"/>
      <c r="V27" s="172"/>
      <c r="W27" s="172"/>
      <c r="X27" s="172"/>
      <c r="Y27" s="172"/>
      <c r="Z27" s="172"/>
      <c r="AA27" s="172"/>
      <c r="AB27" s="172"/>
      <c r="AC27" s="17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</row>
    <row r="28" spans="1:41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K28" s="171"/>
      <c r="L28" s="313"/>
      <c r="M28" s="313"/>
      <c r="N28" s="313"/>
      <c r="O28" s="313"/>
      <c r="P28" s="313"/>
      <c r="Q28" s="313"/>
      <c r="R28" s="313"/>
      <c r="S28" s="171"/>
      <c r="U28" s="172"/>
      <c r="V28" s="314"/>
      <c r="W28" s="314"/>
      <c r="X28" s="314"/>
      <c r="Y28" s="314"/>
      <c r="Z28" s="314"/>
      <c r="AA28" s="314"/>
      <c r="AB28" s="314"/>
      <c r="AC28" s="314"/>
    </row>
    <row r="29" spans="1:41" x14ac:dyDescent="0.25">
      <c r="A29" s="168"/>
      <c r="B29" s="168"/>
      <c r="C29" s="168"/>
      <c r="D29" s="168"/>
      <c r="E29" s="168"/>
      <c r="F29" s="168"/>
      <c r="G29" s="168"/>
      <c r="H29" s="168"/>
      <c r="I29" s="168"/>
      <c r="K29" s="171"/>
      <c r="L29" s="171"/>
      <c r="M29" s="171"/>
      <c r="N29" s="171"/>
      <c r="O29" s="171"/>
      <c r="P29" s="171"/>
      <c r="Q29" s="171"/>
      <c r="R29" s="171"/>
      <c r="S29" s="171"/>
      <c r="U29" s="172"/>
      <c r="V29" s="172"/>
      <c r="W29" s="172"/>
      <c r="X29" s="172"/>
      <c r="Y29" s="172"/>
      <c r="Z29" s="172"/>
      <c r="AA29" s="172"/>
      <c r="AB29" s="172"/>
      <c r="AC29" s="172"/>
    </row>
    <row r="30" spans="1:41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K30" s="171"/>
      <c r="L30" s="171"/>
      <c r="M30" s="171"/>
      <c r="N30" s="171"/>
      <c r="O30" s="171"/>
      <c r="P30" s="171"/>
      <c r="Q30" s="171"/>
      <c r="R30" s="171"/>
      <c r="S30" s="171"/>
      <c r="U30" s="172"/>
      <c r="V30" s="172"/>
      <c r="W30" s="172"/>
      <c r="X30" s="172"/>
      <c r="Y30" s="172"/>
      <c r="Z30" s="172"/>
      <c r="AA30" s="172"/>
      <c r="AB30" s="172"/>
      <c r="AC30" s="172"/>
    </row>
    <row r="31" spans="1:41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K31" s="171"/>
      <c r="L31" s="171"/>
      <c r="M31" s="171"/>
      <c r="N31" s="171"/>
      <c r="O31" s="171"/>
      <c r="P31" s="171"/>
      <c r="Q31" s="171"/>
      <c r="R31" s="171"/>
      <c r="S31" s="171"/>
      <c r="U31" s="172"/>
      <c r="V31" s="172"/>
      <c r="W31" s="172"/>
      <c r="X31" s="172"/>
      <c r="Y31" s="172"/>
      <c r="Z31" s="172"/>
      <c r="AA31" s="172"/>
      <c r="AB31" s="172"/>
      <c r="AC31" s="172"/>
    </row>
    <row r="32" spans="1:41" x14ac:dyDescent="0.25">
      <c r="A32" s="168"/>
      <c r="B32" s="168"/>
      <c r="C32" s="168"/>
      <c r="D32" s="168"/>
      <c r="E32" s="168"/>
      <c r="F32" s="168"/>
      <c r="G32" s="168"/>
      <c r="H32" s="168"/>
      <c r="I32" s="168"/>
      <c r="K32" s="171"/>
      <c r="L32" s="171"/>
      <c r="M32" s="171"/>
      <c r="N32" s="171"/>
      <c r="O32" s="171"/>
      <c r="P32" s="171"/>
      <c r="Q32" s="171"/>
      <c r="R32" s="171"/>
      <c r="S32" s="171"/>
      <c r="U32" s="172"/>
      <c r="V32" s="172"/>
      <c r="W32" s="172"/>
      <c r="X32" s="172"/>
      <c r="Y32" s="172"/>
      <c r="Z32" s="172"/>
      <c r="AA32" s="172"/>
      <c r="AB32" s="172"/>
      <c r="AC32" s="172"/>
    </row>
    <row r="33" spans="1:29" x14ac:dyDescent="0.25">
      <c r="A33" s="168"/>
      <c r="B33" s="168"/>
      <c r="C33" s="168"/>
      <c r="D33" s="168"/>
      <c r="E33" s="168"/>
      <c r="F33" s="168"/>
      <c r="G33" s="168"/>
      <c r="H33" s="168"/>
      <c r="I33" s="168"/>
      <c r="K33" s="171"/>
      <c r="L33" s="171"/>
      <c r="M33" s="171"/>
      <c r="N33" s="171"/>
      <c r="O33" s="171"/>
      <c r="P33" s="171"/>
      <c r="Q33" s="171"/>
      <c r="R33" s="171"/>
      <c r="S33" s="171"/>
      <c r="U33" s="172"/>
      <c r="V33" s="172"/>
      <c r="W33" s="172"/>
      <c r="X33" s="172"/>
      <c r="Y33" s="172"/>
      <c r="Z33" s="172"/>
      <c r="AA33" s="172"/>
      <c r="AB33" s="172"/>
      <c r="AC33" s="172"/>
    </row>
    <row r="34" spans="1:29" x14ac:dyDescent="0.25">
      <c r="A34" s="168"/>
      <c r="B34" s="168"/>
      <c r="C34" s="168"/>
      <c r="D34" s="168"/>
      <c r="E34" s="168"/>
      <c r="F34" s="168"/>
      <c r="G34" s="168"/>
      <c r="H34" s="168"/>
      <c r="I34" s="168"/>
      <c r="K34" s="171"/>
      <c r="L34" s="171"/>
      <c r="M34" s="171"/>
      <c r="N34" s="171"/>
      <c r="O34" s="171"/>
      <c r="P34" s="171"/>
      <c r="Q34" s="171"/>
      <c r="R34" s="171"/>
      <c r="S34" s="171"/>
      <c r="U34" s="172"/>
      <c r="V34" s="172"/>
      <c r="W34" s="172"/>
      <c r="X34" s="172"/>
      <c r="Y34" s="172"/>
      <c r="Z34" s="172"/>
      <c r="AA34" s="172"/>
      <c r="AB34" s="172"/>
      <c r="AC34" s="172"/>
    </row>
    <row r="35" spans="1:29" x14ac:dyDescent="0.25">
      <c r="A35" s="168"/>
      <c r="B35" s="168"/>
      <c r="C35" s="168"/>
      <c r="D35" s="168"/>
      <c r="E35" s="168"/>
      <c r="F35" s="168"/>
      <c r="G35" s="168"/>
      <c r="H35" s="168"/>
      <c r="I35" s="168"/>
      <c r="K35" s="171"/>
      <c r="L35" s="171"/>
      <c r="M35" s="171"/>
      <c r="N35" s="171"/>
      <c r="O35" s="171"/>
      <c r="P35" s="171"/>
      <c r="Q35" s="171"/>
      <c r="R35" s="171"/>
      <c r="S35" s="171"/>
      <c r="U35" s="172"/>
      <c r="V35" s="172"/>
      <c r="W35" s="172"/>
      <c r="X35" s="172"/>
      <c r="Y35" s="172"/>
      <c r="Z35" s="172"/>
      <c r="AA35" s="172"/>
      <c r="AB35" s="172"/>
      <c r="AC35" s="172"/>
    </row>
    <row r="36" spans="1:29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K36" s="171"/>
      <c r="L36" s="171"/>
      <c r="M36" s="171"/>
      <c r="N36" s="171"/>
      <c r="O36" s="171"/>
      <c r="P36" s="171"/>
      <c r="Q36" s="171"/>
      <c r="R36" s="171"/>
      <c r="S36" s="171"/>
      <c r="U36" s="172"/>
      <c r="V36" s="172"/>
      <c r="W36" s="172"/>
      <c r="X36" s="172"/>
      <c r="Y36" s="172"/>
      <c r="Z36" s="172"/>
      <c r="AA36" s="172"/>
      <c r="AB36" s="172"/>
      <c r="AC36" s="172"/>
    </row>
    <row r="37" spans="1:29" x14ac:dyDescent="0.25">
      <c r="A37" s="168"/>
      <c r="B37" s="168"/>
      <c r="C37" s="168"/>
      <c r="D37" s="168"/>
      <c r="E37" s="168"/>
      <c r="F37" s="168"/>
      <c r="G37" s="168"/>
      <c r="H37" s="168"/>
      <c r="I37" s="168"/>
      <c r="K37" s="171"/>
      <c r="L37" s="171"/>
      <c r="M37" s="171"/>
      <c r="N37" s="171"/>
      <c r="O37" s="171"/>
      <c r="P37" s="171"/>
      <c r="Q37" s="171"/>
      <c r="R37" s="171"/>
      <c r="S37" s="171"/>
      <c r="U37" s="172"/>
      <c r="V37" s="172"/>
      <c r="W37" s="172"/>
      <c r="X37" s="172"/>
      <c r="Y37" s="172"/>
      <c r="Z37" s="172"/>
      <c r="AA37" s="172"/>
      <c r="AB37" s="172"/>
      <c r="AC37" s="172"/>
    </row>
    <row r="38" spans="1:29" x14ac:dyDescent="0.25">
      <c r="A38" s="168"/>
      <c r="B38" s="168"/>
      <c r="C38" s="168"/>
      <c r="D38" s="168"/>
      <c r="E38" s="168"/>
      <c r="F38" s="168"/>
      <c r="G38" s="168"/>
      <c r="H38" s="168"/>
      <c r="I38" s="168"/>
      <c r="K38" s="171"/>
      <c r="L38" s="171"/>
      <c r="M38" s="171"/>
      <c r="N38" s="171"/>
      <c r="O38" s="171"/>
      <c r="P38" s="171"/>
      <c r="Q38" s="171"/>
      <c r="R38" s="171"/>
      <c r="S38" s="171"/>
      <c r="U38" s="172"/>
      <c r="V38" s="172"/>
      <c r="W38" s="172"/>
      <c r="X38" s="172"/>
      <c r="Y38" s="172"/>
      <c r="Z38" s="172"/>
      <c r="AA38" s="172"/>
      <c r="AB38" s="172"/>
      <c r="AC38" s="172"/>
    </row>
    <row r="39" spans="1:29" x14ac:dyDescent="0.25">
      <c r="A39" s="168"/>
      <c r="B39" s="168"/>
      <c r="C39" s="168"/>
      <c r="D39" s="168"/>
      <c r="E39" s="168"/>
      <c r="F39" s="168"/>
      <c r="G39" s="168"/>
      <c r="H39" s="168"/>
      <c r="I39" s="168"/>
      <c r="K39" s="171"/>
      <c r="L39" s="171"/>
      <c r="M39" s="171"/>
      <c r="N39" s="171"/>
      <c r="O39" s="171"/>
      <c r="P39" s="171"/>
      <c r="Q39" s="171"/>
      <c r="R39" s="171"/>
      <c r="S39" s="171"/>
      <c r="U39" s="172"/>
      <c r="V39" s="172"/>
      <c r="W39" s="172"/>
      <c r="X39" s="172"/>
      <c r="Y39" s="172"/>
      <c r="Z39" s="172"/>
      <c r="AA39" s="172"/>
      <c r="AB39" s="172"/>
      <c r="AC39" s="172"/>
    </row>
    <row r="40" spans="1:29" x14ac:dyDescent="0.25">
      <c r="A40" s="168"/>
      <c r="B40" s="168"/>
      <c r="C40" s="168"/>
      <c r="D40" s="168"/>
      <c r="E40" s="168"/>
      <c r="F40" s="168"/>
      <c r="G40" s="168"/>
      <c r="H40" s="168"/>
      <c r="I40" s="168"/>
      <c r="K40" s="171"/>
      <c r="L40" s="171"/>
      <c r="M40" s="171"/>
      <c r="N40" s="171"/>
      <c r="O40" s="171"/>
      <c r="P40" s="171"/>
      <c r="Q40" s="171"/>
      <c r="R40" s="171"/>
      <c r="S40" s="171"/>
      <c r="U40" s="172"/>
      <c r="V40" s="172"/>
      <c r="W40" s="172"/>
      <c r="X40" s="172"/>
      <c r="Y40" s="172"/>
      <c r="Z40" s="172"/>
      <c r="AA40" s="172"/>
      <c r="AB40" s="172"/>
      <c r="AC40" s="172"/>
    </row>
    <row r="41" spans="1:29" ht="15.75" customHeight="1" x14ac:dyDescent="0.25">
      <c r="A41" s="168"/>
      <c r="B41" s="168"/>
      <c r="C41" s="168"/>
      <c r="D41" s="168"/>
      <c r="E41" s="168"/>
      <c r="F41" s="168"/>
      <c r="G41" s="168"/>
      <c r="H41" s="168"/>
      <c r="I41" s="168"/>
      <c r="K41" s="171"/>
      <c r="L41" s="171"/>
      <c r="M41" s="171"/>
      <c r="N41" s="171"/>
      <c r="O41" s="171"/>
      <c r="P41" s="171"/>
      <c r="Q41" s="171"/>
      <c r="R41" s="171"/>
      <c r="S41" s="171"/>
      <c r="U41" s="172"/>
      <c r="V41" s="172"/>
      <c r="W41" s="172"/>
      <c r="X41" s="172"/>
      <c r="Y41" s="172"/>
      <c r="Z41" s="172"/>
      <c r="AA41" s="172"/>
      <c r="AB41" s="172"/>
      <c r="AC41" s="172"/>
    </row>
    <row r="42" spans="1:29" x14ac:dyDescent="0.25">
      <c r="A42" s="168"/>
      <c r="B42" s="168"/>
      <c r="C42" s="168"/>
      <c r="D42" s="168"/>
      <c r="E42" s="168"/>
      <c r="F42" s="168"/>
      <c r="G42" s="168"/>
      <c r="H42" s="168"/>
      <c r="I42" s="168"/>
      <c r="K42" s="171"/>
      <c r="L42" s="171"/>
      <c r="M42" s="171"/>
      <c r="N42" s="171"/>
      <c r="O42" s="171"/>
      <c r="P42" s="171"/>
      <c r="Q42" s="171"/>
      <c r="R42" s="171"/>
      <c r="S42" s="171"/>
      <c r="U42" s="172"/>
      <c r="V42" s="172"/>
      <c r="W42" s="172"/>
      <c r="X42" s="172"/>
      <c r="Y42" s="172"/>
      <c r="Z42" s="172"/>
      <c r="AA42" s="172"/>
      <c r="AB42" s="172"/>
      <c r="AC42" s="172"/>
    </row>
    <row r="43" spans="1:29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K43" s="171"/>
      <c r="L43" s="171"/>
      <c r="M43" s="171"/>
      <c r="N43" s="171"/>
      <c r="O43" s="171"/>
      <c r="P43" s="171"/>
      <c r="Q43" s="171"/>
      <c r="R43" s="171"/>
      <c r="S43" s="171"/>
      <c r="U43" s="172"/>
      <c r="V43" s="172"/>
      <c r="W43" s="172"/>
      <c r="X43" s="172"/>
      <c r="Y43" s="172"/>
      <c r="Z43" s="172"/>
      <c r="AA43" s="172"/>
      <c r="AB43" s="172"/>
      <c r="AC43" s="172"/>
    </row>
    <row r="44" spans="1:29" x14ac:dyDescent="0.25">
      <c r="A44" s="168"/>
      <c r="B44" s="168"/>
      <c r="C44" s="168"/>
      <c r="D44" s="168"/>
      <c r="E44" s="168"/>
      <c r="F44" s="168"/>
      <c r="G44" s="168"/>
      <c r="H44" s="168"/>
      <c r="I44" s="168"/>
      <c r="K44" s="171"/>
      <c r="L44" s="171"/>
      <c r="M44" s="171"/>
      <c r="N44" s="171"/>
      <c r="O44" s="171"/>
      <c r="P44" s="171"/>
      <c r="Q44" s="171"/>
      <c r="R44" s="171"/>
      <c r="S44" s="171"/>
      <c r="U44" s="172"/>
      <c r="V44" s="172"/>
      <c r="W44" s="172"/>
      <c r="X44" s="172"/>
      <c r="Y44" s="172"/>
      <c r="Z44" s="172"/>
      <c r="AA44" s="172"/>
      <c r="AB44" s="172"/>
      <c r="AC44" s="172"/>
    </row>
    <row r="45" spans="1:29" x14ac:dyDescent="0.25">
      <c r="A45" s="168"/>
      <c r="B45" s="168"/>
      <c r="C45" s="168"/>
      <c r="D45" s="168"/>
      <c r="E45" s="168"/>
      <c r="F45" s="168"/>
      <c r="G45" s="168"/>
      <c r="H45" s="168"/>
      <c r="I45" s="168"/>
      <c r="K45" s="171"/>
      <c r="L45" s="171"/>
      <c r="M45" s="171"/>
      <c r="N45" s="171"/>
      <c r="O45" s="171"/>
      <c r="P45" s="171"/>
      <c r="Q45" s="171"/>
      <c r="R45" s="171"/>
      <c r="S45" s="171"/>
      <c r="U45" s="172"/>
      <c r="V45" s="172"/>
      <c r="W45" s="172"/>
      <c r="X45" s="172"/>
      <c r="Y45" s="172"/>
      <c r="Z45" s="172"/>
      <c r="AA45" s="172"/>
      <c r="AB45" s="172"/>
      <c r="AC45" s="172"/>
    </row>
    <row r="46" spans="1:29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K46" s="171"/>
      <c r="L46" s="171"/>
      <c r="M46" s="171"/>
      <c r="N46" s="171"/>
      <c r="O46" s="171"/>
      <c r="P46" s="171"/>
      <c r="Q46" s="171"/>
      <c r="R46" s="171"/>
      <c r="S46" s="171"/>
      <c r="U46" s="172"/>
      <c r="V46" s="172"/>
      <c r="W46" s="172"/>
      <c r="X46" s="172"/>
      <c r="Y46" s="172"/>
      <c r="Z46" s="172"/>
      <c r="AA46" s="172"/>
      <c r="AB46" s="172"/>
      <c r="AC46" s="172"/>
    </row>
    <row r="47" spans="1:29" x14ac:dyDescent="0.25">
      <c r="A47" s="168"/>
      <c r="B47" s="168"/>
      <c r="C47" s="168"/>
      <c r="D47" s="168"/>
      <c r="E47" s="168"/>
      <c r="F47" s="168"/>
      <c r="G47" s="168"/>
      <c r="H47" s="168"/>
      <c r="I47" s="168"/>
      <c r="K47" s="171"/>
      <c r="L47" s="171"/>
      <c r="M47" s="171"/>
      <c r="N47" s="171"/>
      <c r="O47" s="171"/>
      <c r="P47" s="171"/>
      <c r="Q47" s="171"/>
      <c r="R47" s="171"/>
      <c r="S47" s="171"/>
      <c r="U47" s="172"/>
      <c r="V47" s="172"/>
      <c r="W47" s="172"/>
      <c r="X47" s="172"/>
      <c r="Y47" s="172"/>
      <c r="Z47" s="172"/>
      <c r="AA47" s="172"/>
      <c r="AB47" s="172"/>
      <c r="AC47" s="172"/>
    </row>
    <row r="48" spans="1:29" x14ac:dyDescent="0.25">
      <c r="A48" s="168"/>
      <c r="B48" s="168"/>
      <c r="C48" s="168"/>
      <c r="D48" s="168"/>
      <c r="E48" s="168"/>
      <c r="F48" s="168"/>
      <c r="G48" s="168"/>
      <c r="H48" s="168"/>
      <c r="I48" s="168"/>
      <c r="K48" s="171"/>
      <c r="L48" s="171"/>
      <c r="M48" s="171"/>
      <c r="N48" s="171"/>
      <c r="O48" s="171"/>
      <c r="P48" s="171"/>
      <c r="Q48" s="171"/>
      <c r="R48" s="171"/>
      <c r="S48" s="171"/>
      <c r="U48" s="172"/>
      <c r="V48" s="172"/>
      <c r="W48" s="172"/>
      <c r="X48" s="172"/>
      <c r="Y48" s="172"/>
      <c r="Z48" s="172"/>
      <c r="AA48" s="172"/>
      <c r="AB48" s="172"/>
      <c r="AC48" s="172"/>
    </row>
    <row r="49" spans="1:29" x14ac:dyDescent="0.25">
      <c r="A49" s="168"/>
      <c r="B49" s="168"/>
      <c r="C49" s="168"/>
      <c r="D49" s="168"/>
      <c r="E49" s="168"/>
      <c r="F49" s="168"/>
      <c r="G49" s="168"/>
      <c r="H49" s="168"/>
      <c r="I49" s="168"/>
      <c r="K49" s="171"/>
      <c r="L49" s="171"/>
      <c r="M49" s="171"/>
      <c r="N49" s="171"/>
      <c r="O49" s="171"/>
      <c r="P49" s="171"/>
      <c r="Q49" s="171"/>
      <c r="R49" s="171"/>
      <c r="S49" s="171"/>
      <c r="U49" s="172"/>
      <c r="V49" s="172"/>
      <c r="W49" s="172"/>
      <c r="X49" s="172"/>
      <c r="Y49" s="172"/>
      <c r="Z49" s="172"/>
      <c r="AA49" s="172"/>
      <c r="AB49" s="172"/>
      <c r="AC49" s="172"/>
    </row>
    <row r="50" spans="1:29" x14ac:dyDescent="0.25">
      <c r="A50" s="168"/>
      <c r="B50" s="168"/>
      <c r="C50" s="168"/>
      <c r="D50" s="168"/>
      <c r="E50" s="168"/>
      <c r="F50" s="168"/>
      <c r="G50" s="168"/>
      <c r="H50" s="168"/>
      <c r="I50" s="168"/>
      <c r="K50" s="171"/>
      <c r="L50" s="171"/>
      <c r="M50" s="171"/>
      <c r="N50" s="171"/>
      <c r="O50" s="171"/>
      <c r="P50" s="171"/>
      <c r="Q50" s="171"/>
      <c r="R50" s="171"/>
      <c r="S50" s="171"/>
      <c r="U50" s="172"/>
      <c r="V50" s="172"/>
      <c r="W50" s="172"/>
      <c r="X50" s="172"/>
      <c r="Y50" s="172"/>
      <c r="Z50" s="172"/>
      <c r="AA50" s="172"/>
      <c r="AB50" s="172"/>
      <c r="AC50" s="172"/>
    </row>
    <row r="51" spans="1:29" x14ac:dyDescent="0.25">
      <c r="A51" s="168"/>
      <c r="B51" s="168"/>
      <c r="C51" s="168"/>
      <c r="D51" s="168"/>
      <c r="E51" s="168"/>
      <c r="F51" s="168"/>
      <c r="G51" s="168"/>
      <c r="H51" s="168"/>
      <c r="I51" s="168"/>
      <c r="K51" s="171"/>
      <c r="L51" s="171"/>
      <c r="M51" s="171"/>
      <c r="N51" s="171"/>
      <c r="O51" s="171"/>
      <c r="P51" s="171"/>
      <c r="Q51" s="171"/>
      <c r="R51" s="171"/>
      <c r="S51" s="171"/>
      <c r="U51" s="172"/>
      <c r="V51" s="172"/>
      <c r="W51" s="172"/>
      <c r="X51" s="172"/>
      <c r="Y51" s="172"/>
      <c r="Z51" s="172"/>
      <c r="AA51" s="172"/>
      <c r="AB51" s="172"/>
      <c r="AC51" s="172"/>
    </row>
    <row r="52" spans="1:29" x14ac:dyDescent="0.25">
      <c r="A52" s="168"/>
      <c r="B52" s="168"/>
      <c r="C52" s="168"/>
      <c r="D52" s="168"/>
      <c r="E52" s="168"/>
      <c r="F52" s="168"/>
      <c r="G52" s="168"/>
      <c r="H52" s="168"/>
      <c r="I52" s="168"/>
      <c r="K52" s="171"/>
      <c r="L52" s="171"/>
      <c r="M52" s="171"/>
      <c r="N52" s="171"/>
      <c r="O52" s="171"/>
      <c r="P52" s="171"/>
      <c r="Q52" s="171"/>
      <c r="R52" s="171"/>
      <c r="S52" s="171"/>
      <c r="U52" s="172"/>
      <c r="V52" s="172"/>
      <c r="W52" s="172"/>
      <c r="X52" s="172"/>
      <c r="Y52" s="172"/>
      <c r="Z52" s="172"/>
      <c r="AA52" s="172"/>
      <c r="AB52" s="172"/>
      <c r="AC52" s="172"/>
    </row>
    <row r="53" spans="1:29" x14ac:dyDescent="0.25">
      <c r="A53" s="168"/>
      <c r="B53" s="168"/>
      <c r="C53" s="168"/>
      <c r="D53" s="168"/>
      <c r="E53" s="168"/>
      <c r="F53" s="168"/>
      <c r="G53" s="168"/>
      <c r="H53" s="168"/>
      <c r="I53" s="168"/>
      <c r="K53" s="171"/>
      <c r="L53" s="171"/>
      <c r="M53" s="171"/>
      <c r="N53" s="171"/>
      <c r="O53" s="171"/>
      <c r="P53" s="171"/>
      <c r="Q53" s="171"/>
      <c r="R53" s="171"/>
      <c r="S53" s="171"/>
      <c r="U53" s="172"/>
      <c r="V53" s="172"/>
      <c r="W53" s="172"/>
      <c r="X53" s="172"/>
      <c r="Y53" s="172"/>
      <c r="Z53" s="172"/>
      <c r="AA53" s="172"/>
      <c r="AB53" s="172"/>
      <c r="AC53" s="172"/>
    </row>
    <row r="54" spans="1:29" x14ac:dyDescent="0.25">
      <c r="A54" s="168"/>
      <c r="B54" s="168"/>
      <c r="C54" s="168"/>
      <c r="D54" s="168"/>
      <c r="E54" s="168"/>
      <c r="F54" s="168"/>
      <c r="G54" s="168"/>
      <c r="H54" s="168"/>
      <c r="I54" s="168"/>
      <c r="K54" s="171"/>
      <c r="L54" s="171"/>
      <c r="M54" s="171"/>
      <c r="N54" s="171"/>
      <c r="O54" s="171"/>
      <c r="P54" s="171"/>
      <c r="Q54" s="171"/>
      <c r="R54" s="171"/>
      <c r="S54" s="171"/>
      <c r="U54" s="172"/>
      <c r="V54" s="172"/>
      <c r="W54" s="172"/>
      <c r="X54" s="172"/>
      <c r="Y54" s="172"/>
      <c r="Z54" s="172"/>
      <c r="AA54" s="172"/>
      <c r="AB54" s="172"/>
      <c r="AC54" s="172"/>
    </row>
    <row r="55" spans="1:29" x14ac:dyDescent="0.25">
      <c r="A55" s="168"/>
      <c r="B55" s="168"/>
      <c r="C55" s="168"/>
      <c r="D55" s="168"/>
      <c r="E55" s="168"/>
      <c r="F55" s="168"/>
      <c r="G55" s="168"/>
      <c r="H55" s="168"/>
      <c r="I55" s="168"/>
      <c r="K55" s="171"/>
      <c r="L55" s="171"/>
      <c r="M55" s="171"/>
      <c r="N55" s="171"/>
      <c r="O55" s="171"/>
      <c r="P55" s="171"/>
      <c r="Q55" s="171"/>
      <c r="R55" s="171"/>
      <c r="S55" s="171"/>
      <c r="U55" s="172"/>
      <c r="V55" s="172"/>
      <c r="W55" s="172"/>
      <c r="X55" s="172"/>
      <c r="Y55" s="172"/>
      <c r="Z55" s="172"/>
      <c r="AA55" s="172"/>
      <c r="AB55" s="172"/>
      <c r="AC55" s="172"/>
    </row>
    <row r="56" spans="1:29" ht="15.75" customHeight="1" x14ac:dyDescent="0.25">
      <c r="A56" s="168"/>
      <c r="B56" s="168"/>
      <c r="C56" s="168"/>
      <c r="D56" s="168"/>
      <c r="E56" s="168"/>
      <c r="F56" s="168"/>
      <c r="G56" s="168"/>
      <c r="H56" s="168"/>
      <c r="I56" s="168"/>
      <c r="K56" s="171"/>
      <c r="L56" s="171"/>
      <c r="M56" s="171"/>
      <c r="N56" s="171"/>
      <c r="O56" s="171"/>
      <c r="P56" s="171"/>
      <c r="Q56" s="171"/>
      <c r="R56" s="171"/>
      <c r="S56" s="171"/>
      <c r="U56" s="172"/>
      <c r="V56" s="172"/>
      <c r="W56" s="172"/>
      <c r="X56" s="172"/>
      <c r="Y56" s="172"/>
      <c r="Z56" s="172"/>
      <c r="AA56" s="172"/>
      <c r="AB56" s="172"/>
      <c r="AC56" s="172"/>
    </row>
    <row r="57" spans="1:29" ht="15.75" customHeight="1" x14ac:dyDescent="0.25">
      <c r="A57" s="168"/>
      <c r="B57" s="168"/>
      <c r="C57" s="168"/>
      <c r="D57" s="168"/>
      <c r="E57" s="168"/>
      <c r="F57" s="168"/>
      <c r="G57" s="168"/>
      <c r="H57" s="168"/>
      <c r="I57" s="168"/>
      <c r="K57" s="171"/>
      <c r="L57" s="171"/>
      <c r="M57" s="171"/>
      <c r="N57" s="171"/>
      <c r="O57" s="171"/>
      <c r="P57" s="171"/>
      <c r="Q57" s="171"/>
      <c r="R57" s="171"/>
      <c r="S57" s="171"/>
      <c r="U57" s="172"/>
      <c r="V57" s="172"/>
      <c r="W57" s="172"/>
      <c r="X57" s="172"/>
      <c r="Y57" s="172"/>
      <c r="Z57" s="172"/>
      <c r="AA57" s="172"/>
      <c r="AB57" s="172"/>
      <c r="AC57" s="172"/>
    </row>
    <row r="58" spans="1:29" ht="15.75" customHeight="1" x14ac:dyDescent="0.25">
      <c r="A58" s="168"/>
      <c r="B58" s="168"/>
      <c r="C58" s="168"/>
      <c r="D58" s="168"/>
      <c r="E58" s="168"/>
      <c r="F58" s="168"/>
      <c r="G58" s="168"/>
      <c r="H58" s="168"/>
      <c r="I58" s="168"/>
      <c r="K58" s="171"/>
      <c r="L58" s="171"/>
      <c r="M58" s="171"/>
      <c r="N58" s="171"/>
      <c r="O58" s="171"/>
      <c r="P58" s="171"/>
      <c r="Q58" s="171"/>
      <c r="R58" s="171"/>
      <c r="S58" s="171"/>
      <c r="U58" s="172"/>
      <c r="V58" s="172"/>
      <c r="W58" s="172"/>
      <c r="X58" s="172"/>
      <c r="Y58" s="172"/>
      <c r="Z58" s="172"/>
      <c r="AA58" s="172"/>
      <c r="AB58" s="172"/>
      <c r="AC58" s="172"/>
    </row>
    <row r="59" spans="1:29" ht="15.75" customHeight="1" x14ac:dyDescent="0.25">
      <c r="A59" s="168"/>
      <c r="B59" s="168"/>
      <c r="C59" s="168"/>
      <c r="D59" s="168"/>
      <c r="E59" s="168"/>
      <c r="F59" s="168"/>
      <c r="G59" s="168"/>
      <c r="H59" s="168"/>
      <c r="I59" s="168"/>
      <c r="K59" s="171"/>
      <c r="L59" s="171"/>
      <c r="M59" s="171"/>
      <c r="N59" s="171"/>
      <c r="O59" s="171"/>
      <c r="P59" s="171"/>
      <c r="Q59" s="171"/>
      <c r="R59" s="171"/>
      <c r="S59" s="171"/>
      <c r="U59" s="172"/>
      <c r="V59" s="172"/>
      <c r="W59" s="172"/>
      <c r="X59" s="172"/>
      <c r="Y59" s="172"/>
      <c r="Z59" s="172"/>
      <c r="AA59" s="172"/>
      <c r="AB59" s="172"/>
      <c r="AC59" s="172"/>
    </row>
    <row r="60" spans="1:29" ht="15.75" customHeight="1" x14ac:dyDescent="0.25">
      <c r="A60" s="168"/>
      <c r="B60" s="168"/>
      <c r="C60" s="168"/>
      <c r="D60" s="168"/>
      <c r="E60" s="168"/>
      <c r="F60" s="168"/>
      <c r="G60" s="168"/>
      <c r="H60" s="168"/>
      <c r="I60" s="168"/>
      <c r="K60" s="171"/>
      <c r="L60" s="171"/>
      <c r="M60" s="171"/>
      <c r="N60" s="171"/>
      <c r="O60" s="171"/>
      <c r="P60" s="171"/>
      <c r="Q60" s="171"/>
      <c r="R60" s="171"/>
      <c r="S60" s="171"/>
      <c r="U60" s="172"/>
      <c r="V60" s="172"/>
      <c r="W60" s="172"/>
      <c r="X60" s="172"/>
      <c r="Y60" s="172"/>
      <c r="Z60" s="172"/>
      <c r="AA60" s="172"/>
      <c r="AB60" s="172"/>
      <c r="AC60" s="172"/>
    </row>
    <row r="61" spans="1:29" ht="15.75" customHeight="1" x14ac:dyDescent="0.25">
      <c r="A61" s="168"/>
      <c r="B61" s="168"/>
      <c r="C61" s="168"/>
      <c r="D61" s="168"/>
      <c r="E61" s="168"/>
      <c r="F61" s="168"/>
      <c r="G61" s="168"/>
      <c r="H61" s="168"/>
      <c r="I61" s="168"/>
      <c r="K61" s="171"/>
      <c r="L61" s="171"/>
      <c r="M61" s="171"/>
      <c r="N61" s="171"/>
      <c r="O61" s="171"/>
      <c r="P61" s="171"/>
      <c r="Q61" s="171"/>
      <c r="R61" s="171"/>
      <c r="S61" s="171"/>
      <c r="U61" s="172"/>
      <c r="V61" s="172"/>
      <c r="W61" s="172"/>
      <c r="X61" s="172"/>
      <c r="Y61" s="172"/>
      <c r="Z61" s="172"/>
      <c r="AA61" s="172"/>
      <c r="AB61" s="172"/>
      <c r="AC61" s="172"/>
    </row>
    <row r="62" spans="1:29" ht="15.75" customHeight="1" x14ac:dyDescent="0.25">
      <c r="A62" s="168"/>
      <c r="B62" s="168"/>
      <c r="C62" s="168"/>
      <c r="D62" s="168"/>
      <c r="E62" s="168"/>
      <c r="F62" s="168"/>
      <c r="G62" s="168"/>
      <c r="H62" s="168"/>
      <c r="I62" s="168"/>
      <c r="K62" s="171"/>
      <c r="L62" s="171"/>
      <c r="M62" s="171"/>
      <c r="N62" s="171"/>
      <c r="O62" s="171"/>
      <c r="P62" s="171"/>
      <c r="Q62" s="171"/>
      <c r="R62" s="171"/>
      <c r="S62" s="171"/>
      <c r="U62" s="172"/>
      <c r="V62" s="172"/>
      <c r="W62" s="172"/>
      <c r="X62" s="172"/>
      <c r="Y62" s="172"/>
      <c r="Z62" s="172"/>
      <c r="AA62" s="172"/>
      <c r="AB62" s="172"/>
      <c r="AC62" s="172"/>
    </row>
    <row r="63" spans="1:29" ht="15.75" customHeight="1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K63" s="171"/>
      <c r="L63" s="171"/>
      <c r="M63" s="171"/>
      <c r="N63" s="171"/>
      <c r="O63" s="171"/>
      <c r="P63" s="171"/>
      <c r="Q63" s="171"/>
      <c r="R63" s="171"/>
      <c r="S63" s="171"/>
      <c r="U63" s="172"/>
      <c r="V63" s="172"/>
      <c r="W63" s="172"/>
      <c r="X63" s="172"/>
      <c r="Y63" s="172"/>
      <c r="Z63" s="172"/>
      <c r="AA63" s="172"/>
      <c r="AB63" s="172"/>
      <c r="AC63" s="172"/>
    </row>
    <row r="64" spans="1:29" ht="15.7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K64" s="171"/>
      <c r="L64" s="171"/>
      <c r="M64" s="171"/>
      <c r="N64" s="171"/>
      <c r="O64" s="171"/>
      <c r="P64" s="171"/>
      <c r="Q64" s="171"/>
      <c r="R64" s="171"/>
      <c r="S64" s="171"/>
      <c r="U64" s="172"/>
      <c r="V64" s="172"/>
      <c r="W64" s="172"/>
      <c r="X64" s="172"/>
      <c r="Y64" s="172"/>
      <c r="Z64" s="172"/>
      <c r="AA64" s="172"/>
      <c r="AB64" s="172"/>
      <c r="AC64" s="172"/>
    </row>
    <row r="65" spans="1:29" ht="15.75" customHeight="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K65" s="171"/>
      <c r="L65" s="171"/>
      <c r="M65" s="171"/>
      <c r="N65" s="171"/>
      <c r="O65" s="171"/>
      <c r="P65" s="171"/>
      <c r="Q65" s="171"/>
      <c r="R65" s="171"/>
      <c r="S65" s="171"/>
      <c r="U65" s="172"/>
      <c r="V65" s="172"/>
      <c r="W65" s="172"/>
      <c r="X65" s="172"/>
      <c r="Y65" s="172"/>
      <c r="Z65" s="172"/>
      <c r="AA65" s="172"/>
      <c r="AB65" s="172"/>
      <c r="AC65" s="172"/>
    </row>
    <row r="66" spans="1:29" ht="15.75" customHeight="1" x14ac:dyDescent="0.25">
      <c r="A66" s="168"/>
      <c r="B66" s="168"/>
      <c r="C66" s="168"/>
      <c r="D66" s="168"/>
      <c r="E66" s="168"/>
      <c r="F66" s="168"/>
      <c r="G66" s="168"/>
      <c r="H66" s="168"/>
      <c r="I66" s="168"/>
      <c r="K66" s="171"/>
      <c r="L66" s="171"/>
      <c r="M66" s="171"/>
      <c r="N66" s="171"/>
      <c r="O66" s="171"/>
      <c r="P66" s="171"/>
      <c r="Q66" s="171"/>
      <c r="R66" s="171"/>
      <c r="S66" s="171"/>
      <c r="U66" s="172"/>
      <c r="V66" s="172"/>
      <c r="W66" s="172"/>
      <c r="X66" s="172"/>
      <c r="Y66" s="172"/>
      <c r="Z66" s="172"/>
      <c r="AA66" s="172"/>
      <c r="AB66" s="172"/>
      <c r="AC66" s="172"/>
    </row>
    <row r="67" spans="1:29" ht="15.75" customHeight="1" x14ac:dyDescent="0.25">
      <c r="A67" s="168"/>
      <c r="B67" s="168"/>
      <c r="C67" s="168"/>
      <c r="D67" s="168"/>
      <c r="E67" s="168"/>
      <c r="F67" s="168"/>
      <c r="G67" s="168"/>
      <c r="H67" s="168"/>
      <c r="I67" s="168"/>
      <c r="K67" s="171"/>
      <c r="L67" s="171"/>
      <c r="M67" s="171"/>
      <c r="N67" s="171"/>
      <c r="O67" s="171"/>
      <c r="P67" s="171"/>
      <c r="Q67" s="171"/>
      <c r="R67" s="171"/>
      <c r="S67" s="171"/>
      <c r="U67" s="172"/>
      <c r="V67" s="172"/>
      <c r="W67" s="172"/>
      <c r="X67" s="172"/>
      <c r="Y67" s="172"/>
      <c r="Z67" s="172"/>
      <c r="AA67" s="172"/>
      <c r="AB67" s="172"/>
      <c r="AC67" s="172"/>
    </row>
    <row r="68" spans="1:29" ht="15.75" customHeight="1" x14ac:dyDescent="0.25">
      <c r="A68" s="168"/>
      <c r="B68" s="168"/>
      <c r="C68" s="168"/>
      <c r="D68" s="168"/>
      <c r="E68" s="168"/>
      <c r="F68" s="168"/>
      <c r="G68" s="168"/>
      <c r="H68" s="168"/>
      <c r="I68" s="168"/>
      <c r="K68" s="171"/>
      <c r="L68" s="171"/>
      <c r="M68" s="171"/>
      <c r="N68" s="171"/>
      <c r="O68" s="171"/>
      <c r="P68" s="171"/>
      <c r="Q68" s="171"/>
      <c r="R68" s="171"/>
      <c r="S68" s="171"/>
      <c r="U68" s="172"/>
      <c r="V68" s="172"/>
      <c r="W68" s="172"/>
      <c r="X68" s="172"/>
      <c r="Y68" s="172"/>
      <c r="Z68" s="172"/>
      <c r="AA68" s="172"/>
      <c r="AB68" s="172"/>
      <c r="AC68" s="172"/>
    </row>
    <row r="69" spans="1:29" ht="15.75" customHeight="1" x14ac:dyDescent="0.25">
      <c r="A69" s="168"/>
      <c r="B69" s="168"/>
      <c r="C69" s="168"/>
      <c r="D69" s="168"/>
      <c r="E69" s="168"/>
      <c r="F69" s="168"/>
      <c r="G69" s="168"/>
      <c r="H69" s="168"/>
      <c r="I69" s="168"/>
      <c r="K69" s="171"/>
      <c r="L69" s="171"/>
      <c r="M69" s="171"/>
      <c r="N69" s="171"/>
      <c r="O69" s="171"/>
      <c r="P69" s="171"/>
      <c r="Q69" s="171"/>
      <c r="R69" s="171"/>
      <c r="S69" s="171"/>
      <c r="U69" s="172"/>
      <c r="V69" s="172"/>
      <c r="W69" s="172"/>
      <c r="X69" s="172"/>
      <c r="Y69" s="172"/>
      <c r="Z69" s="172"/>
      <c r="AA69" s="172"/>
      <c r="AB69" s="172"/>
      <c r="AC69" s="172"/>
    </row>
  </sheetData>
  <sheetProtection algorithmName="SHA-512" hashValue="z5CYPhQBAvarKCFbOfUljSjrOFrSsxnm/83vVCkKH/SqbNgdD+0yfzxZi6JLjgnb/1z9o474h4f68F2YM4kJ9w==" saltValue="oDs9hxsmlC0yE7bFP57sww==" spinCount="100000" sheet="1" objects="1" scenarios="1"/>
  <mergeCells count="20">
    <mergeCell ref="B24:D24"/>
    <mergeCell ref="L18:L20"/>
    <mergeCell ref="B21:C21"/>
    <mergeCell ref="B18:B20"/>
    <mergeCell ref="L23:N23"/>
    <mergeCell ref="V17:V19"/>
    <mergeCell ref="B4:H4"/>
    <mergeCell ref="V4:AB4"/>
    <mergeCell ref="V6:V8"/>
    <mergeCell ref="V9:V13"/>
    <mergeCell ref="V14:V15"/>
    <mergeCell ref="B5:C5"/>
    <mergeCell ref="B6:B8"/>
    <mergeCell ref="B9:B11"/>
    <mergeCell ref="B12:B16"/>
    <mergeCell ref="L4:R4"/>
    <mergeCell ref="L5:M5"/>
    <mergeCell ref="L6:L8"/>
    <mergeCell ref="L9:L11"/>
    <mergeCell ref="L12:L16"/>
  </mergeCells>
  <conditionalFormatting sqref="H6:H11 R6:R11 AB6:AB8 H15:H21 R15:R20 AB12:AB13">
    <cfRule type="cellIs" dxfId="63" priority="8" operator="lessThan">
      <formula>11</formula>
    </cfRule>
  </conditionalFormatting>
  <conditionalFormatting sqref="R6:R11 AB6:AB8 H6:H11 H15:H21 R15:R20 AB12:AB13">
    <cfRule type="cellIs" dxfId="62" priority="7" operator="greaterThan">
      <formula>76</formula>
    </cfRule>
  </conditionalFormatting>
  <conditionalFormatting sqref="F6:F11 P6:P11 Z6:Z8 Z12:Z13 P15:P20 F15:F21">
    <cfRule type="cellIs" dxfId="61" priority="5" operator="lessThan">
      <formula>4</formula>
    </cfRule>
  </conditionalFormatting>
  <conditionalFormatting sqref="AB16:AB19">
    <cfRule type="cellIs" dxfId="60" priority="4" operator="lessThan">
      <formula>11</formula>
    </cfRule>
  </conditionalFormatting>
  <conditionalFormatting sqref="AB16:AB19">
    <cfRule type="cellIs" dxfId="59" priority="3" operator="greaterThan">
      <formula>76</formula>
    </cfRule>
  </conditionalFormatting>
  <conditionalFormatting sqref="Z16:Z19">
    <cfRule type="cellIs" dxfId="58" priority="1" operator="lessThan">
      <formula>4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8" scale="5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greaterThan" id="{2D57E58D-A936-48BE-A77C-712841FB1A1C}">
            <xm:f>Pom_tabulky_grafy!$N$19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F6:F11 P6:P11 Z6:Z8 Z12:Z13 P15:P20 F15:F21</xm:sqref>
        </x14:conditionalFormatting>
        <x14:conditionalFormatting xmlns:xm="http://schemas.microsoft.com/office/excel/2006/main">
          <x14:cfRule type="cellIs" priority="2" operator="greaterThan" id="{19BBCF7E-EE8E-4614-9190-6D5ED523BAE7}">
            <xm:f>Pom_tabulky_grafy!$N$19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Z16:Z19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33" yWindow="172" count="1">
        <x14:dataValidation type="list" allowBlank="1" showInputMessage="1" showErrorMessage="1" promptTitle="Vyberte soud" prompt="Zde je třeba vybrat soud. Ostatní údaje a grafy se automaticky přepočtou. S výjimkou tohoto pole tedy není doporučeno jakkoliv do souboru zasahovat, protože by mohlo dojít k porušení vzorců.">
          <x14:formula1>
            <xm:f>Pom_tabulky_grafy!$B$54:$B$139</xm:f>
          </x14:formula1>
          <xm:sqref>C2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7" tint="0.59999389629810485"/>
  </sheetPr>
  <dimension ref="A1:K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style="98" customWidth="1"/>
    <col min="2" max="2" width="22.375" style="98" hidden="1" customWidth="1"/>
    <col min="3" max="3" width="13.375" style="98" customWidth="1"/>
    <col min="4" max="4" width="18.25" style="98" bestFit="1" customWidth="1"/>
    <col min="5" max="11" width="12.625" style="98" customWidth="1"/>
  </cols>
  <sheetData>
    <row r="1" spans="1:11" x14ac:dyDescent="0.25">
      <c r="A1" s="3" t="s">
        <v>133</v>
      </c>
    </row>
    <row r="2" spans="1:11" x14ac:dyDescent="0.25">
      <c r="A2" s="3" t="s">
        <v>201</v>
      </c>
    </row>
    <row r="3" spans="1:11" ht="16.5" thickBot="1" x14ac:dyDescent="0.3"/>
    <row r="4" spans="1:11" ht="16.5" thickTop="1" x14ac:dyDescent="0.25">
      <c r="A4" s="96"/>
      <c r="B4" s="96"/>
      <c r="C4" s="96"/>
      <c r="D4" s="96"/>
      <c r="E4" s="661" t="s">
        <v>1</v>
      </c>
      <c r="F4" s="662"/>
      <c r="G4" s="663"/>
      <c r="H4" s="664" t="s">
        <v>109</v>
      </c>
      <c r="I4" s="664"/>
      <c r="J4" s="664"/>
      <c r="K4" s="664"/>
    </row>
    <row r="5" spans="1:11" ht="32.25" thickBot="1" x14ac:dyDescent="0.3">
      <c r="A5" s="5"/>
      <c r="B5" s="5" t="s">
        <v>138</v>
      </c>
      <c r="C5" s="5" t="s">
        <v>137</v>
      </c>
      <c r="D5" s="5" t="s">
        <v>94</v>
      </c>
      <c r="E5" s="24" t="s">
        <v>96</v>
      </c>
      <c r="F5" s="5" t="s">
        <v>97</v>
      </c>
      <c r="G5" s="25" t="s">
        <v>98</v>
      </c>
      <c r="H5" s="6" t="s">
        <v>124</v>
      </c>
      <c r="I5" s="6" t="s">
        <v>125</v>
      </c>
      <c r="J5" s="6" t="s">
        <v>126</v>
      </c>
      <c r="K5" s="6" t="s">
        <v>177</v>
      </c>
    </row>
    <row r="6" spans="1:11" ht="16.5" thickTop="1" x14ac:dyDescent="0.25">
      <c r="A6" s="100">
        <v>101</v>
      </c>
      <c r="B6" s="99" t="str">
        <f>CONCATENATE(C6,D6)</f>
        <v>2008MS Praha</v>
      </c>
      <c r="C6" s="100">
        <v>2008</v>
      </c>
      <c r="D6" s="100" t="s">
        <v>3</v>
      </c>
      <c r="E6" s="120">
        <v>47.288290000000003</v>
      </c>
      <c r="F6" s="106">
        <v>28</v>
      </c>
      <c r="G6" s="108">
        <v>82</v>
      </c>
      <c r="H6" s="100">
        <v>4338</v>
      </c>
      <c r="I6" s="100">
        <v>4289</v>
      </c>
      <c r="J6" s="100">
        <v>216</v>
      </c>
      <c r="K6" s="106">
        <f>J6/I6*365</f>
        <v>18.381907204476569</v>
      </c>
    </row>
    <row r="7" spans="1:11" x14ac:dyDescent="0.25">
      <c r="A7" s="13">
        <v>102</v>
      </c>
      <c r="B7" s="101" t="str">
        <f t="shared" ref="B7:B70" si="0">CONCATENATE(C7,D7)</f>
        <v>2008KS Praha</v>
      </c>
      <c r="C7" s="13">
        <v>2008</v>
      </c>
      <c r="D7" s="13" t="s">
        <v>14</v>
      </c>
      <c r="E7" s="28">
        <v>34.918480000000002</v>
      </c>
      <c r="F7" s="15">
        <v>24</v>
      </c>
      <c r="G7" s="29">
        <v>59</v>
      </c>
      <c r="H7" s="13">
        <v>3382</v>
      </c>
      <c r="I7" s="13">
        <v>3363</v>
      </c>
      <c r="J7" s="13">
        <v>93</v>
      </c>
      <c r="K7" s="15">
        <f t="shared" ref="K7:K70" si="1">J7/I7*365</f>
        <v>10.093666369313114</v>
      </c>
    </row>
    <row r="8" spans="1:11" x14ac:dyDescent="0.25">
      <c r="A8" s="13">
        <v>103</v>
      </c>
      <c r="B8" s="101" t="str">
        <f t="shared" si="0"/>
        <v>2008KS Č. Budějovice</v>
      </c>
      <c r="C8" s="13">
        <v>2008</v>
      </c>
      <c r="D8" s="13" t="s">
        <v>25</v>
      </c>
      <c r="E8" s="28">
        <v>59.826709999999999</v>
      </c>
      <c r="F8" s="15">
        <v>42</v>
      </c>
      <c r="G8" s="29">
        <v>116</v>
      </c>
      <c r="H8" s="13">
        <v>1363</v>
      </c>
      <c r="I8" s="13">
        <v>1363</v>
      </c>
      <c r="J8" s="13">
        <v>74</v>
      </c>
      <c r="K8" s="15">
        <f t="shared" si="1"/>
        <v>19.816581071166546</v>
      </c>
    </row>
    <row r="9" spans="1:11" x14ac:dyDescent="0.25">
      <c r="A9" s="13">
        <v>104</v>
      </c>
      <c r="B9" s="101" t="str">
        <f t="shared" si="0"/>
        <v>2008KS Plzeň</v>
      </c>
      <c r="C9" s="13">
        <v>2008</v>
      </c>
      <c r="D9" s="13" t="s">
        <v>34</v>
      </c>
      <c r="E9" s="28">
        <v>52.064210000000003</v>
      </c>
      <c r="F9" s="15">
        <v>39</v>
      </c>
      <c r="G9" s="29">
        <v>90</v>
      </c>
      <c r="H9" s="13">
        <v>3406</v>
      </c>
      <c r="I9" s="13">
        <v>3421</v>
      </c>
      <c r="J9" s="13">
        <v>232</v>
      </c>
      <c r="K9" s="15">
        <f t="shared" si="1"/>
        <v>24.752996199941535</v>
      </c>
    </row>
    <row r="10" spans="1:11" x14ac:dyDescent="0.25">
      <c r="A10" s="13">
        <v>105</v>
      </c>
      <c r="B10" s="101" t="str">
        <f t="shared" si="0"/>
        <v>2008KS Ústí n. Labem</v>
      </c>
      <c r="C10" s="13">
        <v>2008</v>
      </c>
      <c r="D10" s="13" t="s">
        <v>44</v>
      </c>
      <c r="E10" s="28">
        <v>106.45359999999999</v>
      </c>
      <c r="F10" s="15">
        <v>55</v>
      </c>
      <c r="G10" s="29">
        <v>229</v>
      </c>
      <c r="H10" s="13">
        <v>3644</v>
      </c>
      <c r="I10" s="13">
        <v>3612</v>
      </c>
      <c r="J10" s="13">
        <v>450</v>
      </c>
      <c r="K10" s="15">
        <f t="shared" si="1"/>
        <v>45.473421926910298</v>
      </c>
    </row>
    <row r="11" spans="1:11" x14ac:dyDescent="0.25">
      <c r="A11" s="13">
        <v>106</v>
      </c>
      <c r="B11" s="101" t="str">
        <f t="shared" si="0"/>
        <v>2008KS Hr. Králové</v>
      </c>
      <c r="C11" s="13">
        <v>2008</v>
      </c>
      <c r="D11" s="13" t="s">
        <v>55</v>
      </c>
      <c r="E11" s="28">
        <v>40.570590000000003</v>
      </c>
      <c r="F11" s="15">
        <v>33</v>
      </c>
      <c r="G11" s="29">
        <v>70</v>
      </c>
      <c r="H11" s="13">
        <v>2577</v>
      </c>
      <c r="I11" s="13">
        <v>2572</v>
      </c>
      <c r="J11" s="13">
        <v>109</v>
      </c>
      <c r="K11" s="15">
        <f t="shared" si="1"/>
        <v>15.46850699844479</v>
      </c>
    </row>
    <row r="12" spans="1:11" x14ac:dyDescent="0.25">
      <c r="A12" s="13">
        <v>107</v>
      </c>
      <c r="B12" s="101" t="str">
        <f t="shared" si="0"/>
        <v>2008KS Brno</v>
      </c>
      <c r="C12" s="13">
        <v>2008</v>
      </c>
      <c r="D12" s="13" t="s">
        <v>67</v>
      </c>
      <c r="E12" s="28">
        <v>50.227530000000002</v>
      </c>
      <c r="F12" s="15">
        <v>34</v>
      </c>
      <c r="G12" s="29">
        <v>78</v>
      </c>
      <c r="H12" s="13">
        <v>4449</v>
      </c>
      <c r="I12" s="13">
        <v>4504</v>
      </c>
      <c r="J12" s="13">
        <v>175</v>
      </c>
      <c r="K12" s="15">
        <f t="shared" si="1"/>
        <v>14.181838365896981</v>
      </c>
    </row>
    <row r="13" spans="1:11" x14ac:dyDescent="0.25">
      <c r="A13" s="13">
        <v>108</v>
      </c>
      <c r="B13" s="101" t="str">
        <f t="shared" si="0"/>
        <v>2008KS Ostrava</v>
      </c>
      <c r="C13" s="13">
        <v>2008</v>
      </c>
      <c r="D13" s="13" t="s">
        <v>82</v>
      </c>
      <c r="E13" s="28">
        <v>43.374400000000001</v>
      </c>
      <c r="F13" s="15">
        <v>33</v>
      </c>
      <c r="G13" s="29">
        <v>84</v>
      </c>
      <c r="H13" s="13">
        <v>5191</v>
      </c>
      <c r="I13" s="13">
        <v>5138</v>
      </c>
      <c r="J13" s="13">
        <v>364</v>
      </c>
      <c r="K13" s="15">
        <f t="shared" si="1"/>
        <v>25.858310626702998</v>
      </c>
    </row>
    <row r="14" spans="1:11" x14ac:dyDescent="0.25">
      <c r="A14" s="13">
        <v>101</v>
      </c>
      <c r="B14" s="101" t="str">
        <f t="shared" si="0"/>
        <v>2009MS Praha</v>
      </c>
      <c r="C14" s="13">
        <v>2009</v>
      </c>
      <c r="D14" s="13" t="s">
        <v>3</v>
      </c>
      <c r="E14" s="28">
        <v>46.51831</v>
      </c>
      <c r="F14" s="15">
        <v>26</v>
      </c>
      <c r="G14" s="29">
        <v>78</v>
      </c>
      <c r="H14" s="13">
        <v>4296</v>
      </c>
      <c r="I14" s="13">
        <v>4306</v>
      </c>
      <c r="J14" s="13">
        <v>204</v>
      </c>
      <c r="K14" s="15">
        <f t="shared" si="1"/>
        <v>17.292150487691593</v>
      </c>
    </row>
    <row r="15" spans="1:11" x14ac:dyDescent="0.25">
      <c r="A15" s="13">
        <v>102</v>
      </c>
      <c r="B15" s="101" t="str">
        <f t="shared" si="0"/>
        <v>2009KS Praha</v>
      </c>
      <c r="C15" s="13">
        <v>2009</v>
      </c>
      <c r="D15" s="13" t="s">
        <v>14</v>
      </c>
      <c r="E15" s="28">
        <v>41.842460000000003</v>
      </c>
      <c r="F15" s="15">
        <v>29</v>
      </c>
      <c r="G15" s="29">
        <v>69</v>
      </c>
      <c r="H15" s="13">
        <v>3822</v>
      </c>
      <c r="I15" s="13">
        <v>3771</v>
      </c>
      <c r="J15" s="13">
        <v>141</v>
      </c>
      <c r="K15" s="15">
        <f t="shared" si="1"/>
        <v>13.647573587907717</v>
      </c>
    </row>
    <row r="16" spans="1:11" x14ac:dyDescent="0.25">
      <c r="A16" s="13">
        <v>103</v>
      </c>
      <c r="B16" s="101" t="str">
        <f t="shared" si="0"/>
        <v>2009KS Č. Budějovice</v>
      </c>
      <c r="C16" s="13">
        <v>2009</v>
      </c>
      <c r="D16" s="13" t="s">
        <v>25</v>
      </c>
      <c r="E16" s="28">
        <v>55.657200000000003</v>
      </c>
      <c r="F16" s="15">
        <v>39</v>
      </c>
      <c r="G16" s="29">
        <v>98</v>
      </c>
      <c r="H16" s="13">
        <v>1300</v>
      </c>
      <c r="I16" s="13">
        <v>1276</v>
      </c>
      <c r="J16" s="13">
        <v>97</v>
      </c>
      <c r="K16" s="15">
        <f t="shared" si="1"/>
        <v>27.746865203761754</v>
      </c>
    </row>
    <row r="17" spans="1:11" x14ac:dyDescent="0.25">
      <c r="A17" s="13">
        <v>104</v>
      </c>
      <c r="B17" s="101" t="str">
        <f t="shared" si="0"/>
        <v>2009KS Plzeň</v>
      </c>
      <c r="C17" s="13">
        <v>2009</v>
      </c>
      <c r="D17" s="13" t="s">
        <v>34</v>
      </c>
      <c r="E17" s="28">
        <v>49.943829999999998</v>
      </c>
      <c r="F17" s="15">
        <v>39</v>
      </c>
      <c r="G17" s="29">
        <v>90</v>
      </c>
      <c r="H17" s="13">
        <v>3024</v>
      </c>
      <c r="I17" s="13">
        <v>3005</v>
      </c>
      <c r="J17" s="13">
        <v>250</v>
      </c>
      <c r="K17" s="15">
        <f t="shared" si="1"/>
        <v>30.366056572379367</v>
      </c>
    </row>
    <row r="18" spans="1:11" x14ac:dyDescent="0.25">
      <c r="A18" s="13">
        <v>105</v>
      </c>
      <c r="B18" s="101" t="str">
        <f t="shared" si="0"/>
        <v>2009KS Ústí n. Labem</v>
      </c>
      <c r="C18" s="13">
        <v>2009</v>
      </c>
      <c r="D18" s="13" t="s">
        <v>44</v>
      </c>
      <c r="E18" s="28">
        <v>112.2128</v>
      </c>
      <c r="F18" s="15">
        <v>57</v>
      </c>
      <c r="G18" s="29">
        <v>273.5</v>
      </c>
      <c r="H18" s="13">
        <v>4240</v>
      </c>
      <c r="I18" s="13">
        <v>4124</v>
      </c>
      <c r="J18" s="13">
        <v>562</v>
      </c>
      <c r="K18" s="15">
        <f t="shared" si="1"/>
        <v>49.740543161978664</v>
      </c>
    </row>
    <row r="19" spans="1:11" x14ac:dyDescent="0.25">
      <c r="A19" s="13">
        <v>106</v>
      </c>
      <c r="B19" s="101" t="str">
        <f t="shared" si="0"/>
        <v>2009KS Hr. Králové</v>
      </c>
      <c r="C19" s="13">
        <v>2009</v>
      </c>
      <c r="D19" s="13" t="s">
        <v>55</v>
      </c>
      <c r="E19" s="28">
        <v>41.795119999999997</v>
      </c>
      <c r="F19" s="15">
        <v>34</v>
      </c>
      <c r="G19" s="29">
        <v>68</v>
      </c>
      <c r="H19" s="13">
        <v>2567</v>
      </c>
      <c r="I19" s="13">
        <v>2590</v>
      </c>
      <c r="J19" s="13">
        <v>85</v>
      </c>
      <c r="K19" s="15">
        <f t="shared" si="1"/>
        <v>11.978764478764477</v>
      </c>
    </row>
    <row r="20" spans="1:11" x14ac:dyDescent="0.25">
      <c r="A20" s="13">
        <v>107</v>
      </c>
      <c r="B20" s="101" t="str">
        <f t="shared" si="0"/>
        <v>2009KS Brno</v>
      </c>
      <c r="C20" s="13">
        <v>2009</v>
      </c>
      <c r="D20" s="13" t="s">
        <v>67</v>
      </c>
      <c r="E20" s="28">
        <v>37.991379999999999</v>
      </c>
      <c r="F20" s="15">
        <v>28</v>
      </c>
      <c r="G20" s="29">
        <v>64</v>
      </c>
      <c r="H20" s="13">
        <v>4536</v>
      </c>
      <c r="I20" s="13">
        <v>4516</v>
      </c>
      <c r="J20" s="13">
        <v>194</v>
      </c>
      <c r="K20" s="15">
        <f t="shared" si="1"/>
        <v>15.679805137289636</v>
      </c>
    </row>
    <row r="21" spans="1:11" x14ac:dyDescent="0.25">
      <c r="A21" s="13">
        <v>108</v>
      </c>
      <c r="B21" s="101" t="str">
        <f t="shared" si="0"/>
        <v>2009KS Ostrava</v>
      </c>
      <c r="C21" s="13">
        <v>2009</v>
      </c>
      <c r="D21" s="13" t="s">
        <v>82</v>
      </c>
      <c r="E21" s="28">
        <v>43.414819999999999</v>
      </c>
      <c r="F21" s="15">
        <v>32</v>
      </c>
      <c r="G21" s="29">
        <v>79</v>
      </c>
      <c r="H21" s="13">
        <v>5221</v>
      </c>
      <c r="I21" s="13">
        <v>5285</v>
      </c>
      <c r="J21" s="13">
        <v>294</v>
      </c>
      <c r="K21" s="15">
        <f t="shared" si="1"/>
        <v>20.304635761589402</v>
      </c>
    </row>
    <row r="22" spans="1:11" x14ac:dyDescent="0.25">
      <c r="A22" s="13">
        <v>101</v>
      </c>
      <c r="B22" s="101" t="str">
        <f t="shared" si="0"/>
        <v>2010MS Praha</v>
      </c>
      <c r="C22" s="13">
        <v>2010</v>
      </c>
      <c r="D22" s="13" t="s">
        <v>3</v>
      </c>
      <c r="E22" s="28">
        <v>44.527209999999997</v>
      </c>
      <c r="F22" s="15">
        <v>27</v>
      </c>
      <c r="G22" s="29">
        <v>70</v>
      </c>
      <c r="H22" s="13">
        <v>4465</v>
      </c>
      <c r="I22" s="13">
        <v>4450</v>
      </c>
      <c r="J22" s="13">
        <v>219</v>
      </c>
      <c r="K22" s="15">
        <f t="shared" si="1"/>
        <v>17.962921348314609</v>
      </c>
    </row>
    <row r="23" spans="1:11" x14ac:dyDescent="0.25">
      <c r="A23" s="13">
        <v>102</v>
      </c>
      <c r="B23" s="101" t="str">
        <f t="shared" si="0"/>
        <v>2010KS Praha</v>
      </c>
      <c r="C23" s="13">
        <v>2010</v>
      </c>
      <c r="D23" s="13" t="s">
        <v>14</v>
      </c>
      <c r="E23" s="28">
        <v>40.632739999999998</v>
      </c>
      <c r="F23" s="15">
        <v>29</v>
      </c>
      <c r="G23" s="29">
        <v>69</v>
      </c>
      <c r="H23" s="13">
        <v>3871</v>
      </c>
      <c r="I23" s="13">
        <v>3883</v>
      </c>
      <c r="J23" s="13">
        <v>129</v>
      </c>
      <c r="K23" s="15">
        <f t="shared" si="1"/>
        <v>12.125933556528459</v>
      </c>
    </row>
    <row r="24" spans="1:11" x14ac:dyDescent="0.25">
      <c r="A24" s="13">
        <v>103</v>
      </c>
      <c r="B24" s="101" t="str">
        <f t="shared" si="0"/>
        <v>2010KS Č. Budějovice</v>
      </c>
      <c r="C24" s="13">
        <v>2010</v>
      </c>
      <c r="D24" s="13" t="s">
        <v>25</v>
      </c>
      <c r="E24" s="28">
        <v>67.544200000000004</v>
      </c>
      <c r="F24" s="15">
        <v>50</v>
      </c>
      <c r="G24" s="29">
        <v>127</v>
      </c>
      <c r="H24" s="13">
        <v>1540</v>
      </c>
      <c r="I24" s="13">
        <v>1503</v>
      </c>
      <c r="J24" s="13">
        <v>134</v>
      </c>
      <c r="K24" s="15">
        <f t="shared" si="1"/>
        <v>32.541583499667333</v>
      </c>
    </row>
    <row r="25" spans="1:11" x14ac:dyDescent="0.25">
      <c r="A25" s="13">
        <v>104</v>
      </c>
      <c r="B25" s="101" t="str">
        <f t="shared" si="0"/>
        <v>2010KS Plzeň</v>
      </c>
      <c r="C25" s="13">
        <v>2010</v>
      </c>
      <c r="D25" s="13" t="s">
        <v>34</v>
      </c>
      <c r="E25" s="28">
        <v>53.084249999999997</v>
      </c>
      <c r="F25" s="15">
        <v>38</v>
      </c>
      <c r="G25" s="29">
        <v>92</v>
      </c>
      <c r="H25" s="13">
        <v>3116</v>
      </c>
      <c r="I25" s="13">
        <v>3154</v>
      </c>
      <c r="J25" s="13">
        <v>212</v>
      </c>
      <c r="K25" s="15">
        <f t="shared" si="1"/>
        <v>24.533925174381736</v>
      </c>
    </row>
    <row r="26" spans="1:11" x14ac:dyDescent="0.25">
      <c r="A26" s="13">
        <v>105</v>
      </c>
      <c r="B26" s="101" t="str">
        <f t="shared" si="0"/>
        <v>2010KS Ústí n. Labem</v>
      </c>
      <c r="C26" s="13">
        <v>2010</v>
      </c>
      <c r="D26" s="13" t="s">
        <v>44</v>
      </c>
      <c r="E26" s="28">
        <v>115.4053</v>
      </c>
      <c r="F26" s="15">
        <v>63</v>
      </c>
      <c r="G26" s="29">
        <v>238</v>
      </c>
      <c r="H26" s="13">
        <v>4341</v>
      </c>
      <c r="I26" s="13">
        <v>4225</v>
      </c>
      <c r="J26" s="13">
        <v>678</v>
      </c>
      <c r="K26" s="15">
        <f t="shared" si="1"/>
        <v>58.572781065088755</v>
      </c>
    </row>
    <row r="27" spans="1:11" x14ac:dyDescent="0.25">
      <c r="A27" s="13">
        <v>106</v>
      </c>
      <c r="B27" s="101" t="str">
        <f t="shared" si="0"/>
        <v>2010KS Hr. Králové</v>
      </c>
      <c r="C27" s="13">
        <v>2010</v>
      </c>
      <c r="D27" s="13" t="s">
        <v>55</v>
      </c>
      <c r="E27" s="28">
        <v>43.578290000000003</v>
      </c>
      <c r="F27" s="15">
        <v>36</v>
      </c>
      <c r="G27" s="29">
        <v>70</v>
      </c>
      <c r="H27" s="13">
        <v>2787</v>
      </c>
      <c r="I27" s="13">
        <v>2776</v>
      </c>
      <c r="J27" s="13">
        <v>96</v>
      </c>
      <c r="K27" s="15">
        <f t="shared" si="1"/>
        <v>12.622478386167147</v>
      </c>
    </row>
    <row r="28" spans="1:11" x14ac:dyDescent="0.25">
      <c r="A28" s="13">
        <v>107</v>
      </c>
      <c r="B28" s="101" t="str">
        <f t="shared" si="0"/>
        <v>2010KS Brno</v>
      </c>
      <c r="C28" s="13">
        <v>2010</v>
      </c>
      <c r="D28" s="13" t="s">
        <v>67</v>
      </c>
      <c r="E28" s="28">
        <v>40.152459999999998</v>
      </c>
      <c r="F28" s="15">
        <v>27</v>
      </c>
      <c r="G28" s="29">
        <v>69</v>
      </c>
      <c r="H28" s="13">
        <v>4673</v>
      </c>
      <c r="I28" s="13">
        <v>4760</v>
      </c>
      <c r="J28" s="13">
        <v>107</v>
      </c>
      <c r="K28" s="15">
        <f t="shared" si="1"/>
        <v>8.204831932773109</v>
      </c>
    </row>
    <row r="29" spans="1:11" x14ac:dyDescent="0.25">
      <c r="A29" s="13">
        <v>108</v>
      </c>
      <c r="B29" s="101" t="str">
        <f t="shared" si="0"/>
        <v>2010KS Ostrava</v>
      </c>
      <c r="C29" s="13">
        <v>2010</v>
      </c>
      <c r="D29" s="13" t="s">
        <v>82</v>
      </c>
      <c r="E29" s="28">
        <v>42.274529999999999</v>
      </c>
      <c r="F29" s="15">
        <v>32</v>
      </c>
      <c r="G29" s="29">
        <v>78</v>
      </c>
      <c r="H29" s="13">
        <v>5361</v>
      </c>
      <c r="I29" s="13">
        <v>5333</v>
      </c>
      <c r="J29" s="13">
        <v>322</v>
      </c>
      <c r="K29" s="15">
        <f t="shared" si="1"/>
        <v>22.038252390774424</v>
      </c>
    </row>
    <row r="30" spans="1:11" x14ac:dyDescent="0.25">
      <c r="A30" s="13">
        <v>101</v>
      </c>
      <c r="B30" s="101" t="str">
        <f t="shared" si="0"/>
        <v>2011MS Praha</v>
      </c>
      <c r="C30" s="13">
        <v>2011</v>
      </c>
      <c r="D30" s="13" t="s">
        <v>3</v>
      </c>
      <c r="E30" s="28">
        <v>43.881920000000001</v>
      </c>
      <c r="F30" s="15">
        <v>27</v>
      </c>
      <c r="G30" s="29">
        <v>81</v>
      </c>
      <c r="H30" s="13">
        <v>4390</v>
      </c>
      <c r="I30" s="13">
        <v>4420</v>
      </c>
      <c r="J30" s="13">
        <v>186</v>
      </c>
      <c r="K30" s="15">
        <f t="shared" si="1"/>
        <v>15.359728506787331</v>
      </c>
    </row>
    <row r="31" spans="1:11" x14ac:dyDescent="0.25">
      <c r="A31" s="13">
        <v>102</v>
      </c>
      <c r="B31" s="101" t="str">
        <f t="shared" si="0"/>
        <v>2011KS Praha</v>
      </c>
      <c r="C31" s="13">
        <v>2011</v>
      </c>
      <c r="D31" s="13" t="s">
        <v>14</v>
      </c>
      <c r="E31" s="28">
        <v>41.15681</v>
      </c>
      <c r="F31" s="15">
        <v>29</v>
      </c>
      <c r="G31" s="29">
        <v>72</v>
      </c>
      <c r="H31" s="13">
        <v>3925</v>
      </c>
      <c r="I31" s="13">
        <v>3933</v>
      </c>
      <c r="J31" s="13">
        <v>121</v>
      </c>
      <c r="K31" s="15">
        <f t="shared" si="1"/>
        <v>11.229341469616068</v>
      </c>
    </row>
    <row r="32" spans="1:11" x14ac:dyDescent="0.25">
      <c r="A32" s="13">
        <v>103</v>
      </c>
      <c r="B32" s="101" t="str">
        <f t="shared" si="0"/>
        <v>2011KS Č. Budějovice</v>
      </c>
      <c r="C32" s="13">
        <v>2011</v>
      </c>
      <c r="D32" s="13" t="s">
        <v>25</v>
      </c>
      <c r="E32" s="28">
        <v>69.241780000000006</v>
      </c>
      <c r="F32" s="15">
        <v>54</v>
      </c>
      <c r="G32" s="29">
        <v>136</v>
      </c>
      <c r="H32" s="13">
        <v>1427</v>
      </c>
      <c r="I32" s="13">
        <v>1443</v>
      </c>
      <c r="J32" s="13">
        <v>118</v>
      </c>
      <c r="K32" s="15">
        <f t="shared" si="1"/>
        <v>29.847539847539846</v>
      </c>
    </row>
    <row r="33" spans="1:11" x14ac:dyDescent="0.25">
      <c r="A33" s="13">
        <v>104</v>
      </c>
      <c r="B33" s="101" t="str">
        <f t="shared" si="0"/>
        <v>2011KS Plzeň</v>
      </c>
      <c r="C33" s="13">
        <v>2011</v>
      </c>
      <c r="D33" s="13" t="s">
        <v>34</v>
      </c>
      <c r="E33" s="28">
        <v>51.043889999999998</v>
      </c>
      <c r="F33" s="15">
        <v>36</v>
      </c>
      <c r="G33" s="29">
        <v>81</v>
      </c>
      <c r="H33" s="13">
        <v>3116</v>
      </c>
      <c r="I33" s="13">
        <v>3145</v>
      </c>
      <c r="J33" s="13">
        <v>183</v>
      </c>
      <c r="K33" s="15">
        <f t="shared" si="1"/>
        <v>21.238473767885534</v>
      </c>
    </row>
    <row r="34" spans="1:11" x14ac:dyDescent="0.25">
      <c r="A34" s="13">
        <v>105</v>
      </c>
      <c r="B34" s="101" t="str">
        <f t="shared" si="0"/>
        <v>2011KS Ústí n. Labem</v>
      </c>
      <c r="C34" s="13">
        <v>2011</v>
      </c>
      <c r="D34" s="13" t="s">
        <v>44</v>
      </c>
      <c r="E34" s="28">
        <v>111.6356</v>
      </c>
      <c r="F34" s="15">
        <v>67</v>
      </c>
      <c r="G34" s="29">
        <v>253.5</v>
      </c>
      <c r="H34" s="13">
        <v>4428</v>
      </c>
      <c r="I34" s="13">
        <v>4499</v>
      </c>
      <c r="J34" s="13">
        <v>607</v>
      </c>
      <c r="K34" s="15">
        <f t="shared" si="1"/>
        <v>49.245387863969775</v>
      </c>
    </row>
    <row r="35" spans="1:11" x14ac:dyDescent="0.25">
      <c r="A35" s="13">
        <v>106</v>
      </c>
      <c r="B35" s="101" t="str">
        <f t="shared" si="0"/>
        <v>2011KS Hr. Králové</v>
      </c>
      <c r="C35" s="13">
        <v>2011</v>
      </c>
      <c r="D35" s="13" t="s">
        <v>55</v>
      </c>
      <c r="E35" s="28">
        <v>41.713180000000001</v>
      </c>
      <c r="F35" s="15">
        <v>35</v>
      </c>
      <c r="G35" s="29">
        <v>65</v>
      </c>
      <c r="H35" s="13">
        <v>2627</v>
      </c>
      <c r="I35" s="13">
        <v>2642</v>
      </c>
      <c r="J35" s="13">
        <v>81</v>
      </c>
      <c r="K35" s="15">
        <f t="shared" si="1"/>
        <v>11.190386071158214</v>
      </c>
    </row>
    <row r="36" spans="1:11" x14ac:dyDescent="0.25">
      <c r="A36" s="13">
        <v>107</v>
      </c>
      <c r="B36" s="101" t="str">
        <f t="shared" si="0"/>
        <v>2011KS Brno</v>
      </c>
      <c r="C36" s="13">
        <v>2011</v>
      </c>
      <c r="D36" s="13" t="s">
        <v>67</v>
      </c>
      <c r="E36" s="28">
        <v>36.41086</v>
      </c>
      <c r="F36" s="15">
        <v>27</v>
      </c>
      <c r="G36" s="29">
        <v>63</v>
      </c>
      <c r="H36" s="13">
        <v>4456</v>
      </c>
      <c r="I36" s="13">
        <v>4400</v>
      </c>
      <c r="J36" s="13">
        <v>162</v>
      </c>
      <c r="K36" s="15">
        <f t="shared" si="1"/>
        <v>13.438636363636364</v>
      </c>
    </row>
    <row r="37" spans="1:11" x14ac:dyDescent="0.25">
      <c r="A37" s="13">
        <v>108</v>
      </c>
      <c r="B37" s="101" t="str">
        <f t="shared" si="0"/>
        <v>2011KS Ostrava</v>
      </c>
      <c r="C37" s="13">
        <v>2011</v>
      </c>
      <c r="D37" s="13" t="s">
        <v>82</v>
      </c>
      <c r="E37" s="28">
        <v>43.168550000000003</v>
      </c>
      <c r="F37" s="15">
        <v>32</v>
      </c>
      <c r="G37" s="29">
        <v>78</v>
      </c>
      <c r="H37" s="13">
        <v>4955</v>
      </c>
      <c r="I37" s="13">
        <v>4962</v>
      </c>
      <c r="J37" s="13">
        <v>315</v>
      </c>
      <c r="K37" s="15">
        <f t="shared" si="1"/>
        <v>23.171100362756953</v>
      </c>
    </row>
    <row r="38" spans="1:11" x14ac:dyDescent="0.25">
      <c r="A38" s="13">
        <v>101</v>
      </c>
      <c r="B38" s="101" t="str">
        <f t="shared" si="0"/>
        <v>2012MS Praha</v>
      </c>
      <c r="C38" s="13">
        <v>2012</v>
      </c>
      <c r="D38" s="13" t="s">
        <v>3</v>
      </c>
      <c r="E38" s="28">
        <v>41.125770000000003</v>
      </c>
      <c r="F38" s="15">
        <v>27</v>
      </c>
      <c r="G38" s="29">
        <v>68</v>
      </c>
      <c r="H38" s="13">
        <v>4420</v>
      </c>
      <c r="I38" s="13">
        <v>4448</v>
      </c>
      <c r="J38" s="13">
        <v>157</v>
      </c>
      <c r="K38" s="15">
        <f t="shared" si="1"/>
        <v>12.883318345323742</v>
      </c>
    </row>
    <row r="39" spans="1:11" x14ac:dyDescent="0.25">
      <c r="A39" s="13">
        <v>102</v>
      </c>
      <c r="B39" s="101" t="str">
        <f t="shared" si="0"/>
        <v>2012KS Praha</v>
      </c>
      <c r="C39" s="13">
        <v>2012</v>
      </c>
      <c r="D39" s="13" t="s">
        <v>14</v>
      </c>
      <c r="E39" s="28">
        <v>33.577910000000003</v>
      </c>
      <c r="F39" s="15">
        <v>27</v>
      </c>
      <c r="G39" s="29">
        <v>56</v>
      </c>
      <c r="H39" s="13">
        <v>3564</v>
      </c>
      <c r="I39" s="13">
        <v>3608</v>
      </c>
      <c r="J39" s="13">
        <v>77</v>
      </c>
      <c r="K39" s="15">
        <f t="shared" si="1"/>
        <v>7.7896341463414638</v>
      </c>
    </row>
    <row r="40" spans="1:11" x14ac:dyDescent="0.25">
      <c r="A40" s="13">
        <v>103</v>
      </c>
      <c r="B40" s="101" t="str">
        <f t="shared" si="0"/>
        <v>2012KS Č. Budějovice</v>
      </c>
      <c r="C40" s="13">
        <v>2012</v>
      </c>
      <c r="D40" s="13" t="s">
        <v>25</v>
      </c>
      <c r="E40" s="28">
        <v>75.586089999999999</v>
      </c>
      <c r="F40" s="15">
        <v>56</v>
      </c>
      <c r="G40" s="29">
        <v>153</v>
      </c>
      <c r="H40" s="13">
        <v>1380</v>
      </c>
      <c r="I40" s="13">
        <v>1342</v>
      </c>
      <c r="J40" s="13">
        <v>156</v>
      </c>
      <c r="K40" s="15">
        <f t="shared" si="1"/>
        <v>42.429210134128169</v>
      </c>
    </row>
    <row r="41" spans="1:11" x14ac:dyDescent="0.25">
      <c r="A41" s="13">
        <v>104</v>
      </c>
      <c r="B41" s="101" t="str">
        <f t="shared" si="0"/>
        <v>2012KS Plzeň</v>
      </c>
      <c r="C41" s="13">
        <v>2012</v>
      </c>
      <c r="D41" s="13" t="s">
        <v>34</v>
      </c>
      <c r="E41" s="28">
        <v>47.51</v>
      </c>
      <c r="F41" s="15">
        <v>38</v>
      </c>
      <c r="G41" s="29">
        <v>83</v>
      </c>
      <c r="H41" s="13">
        <v>3025</v>
      </c>
      <c r="I41" s="13">
        <v>3036</v>
      </c>
      <c r="J41" s="13">
        <v>172</v>
      </c>
      <c r="K41" s="15">
        <f t="shared" si="1"/>
        <v>20.678524374176547</v>
      </c>
    </row>
    <row r="42" spans="1:11" x14ac:dyDescent="0.25">
      <c r="A42" s="13">
        <v>105</v>
      </c>
      <c r="B42" s="101" t="str">
        <f t="shared" si="0"/>
        <v>2012KS Ústí n. Labem</v>
      </c>
      <c r="C42" s="13">
        <v>2012</v>
      </c>
      <c r="D42" s="13" t="s">
        <v>44</v>
      </c>
      <c r="E42" s="28">
        <v>113.0716</v>
      </c>
      <c r="F42" s="15">
        <v>63</v>
      </c>
      <c r="G42" s="29">
        <v>255</v>
      </c>
      <c r="H42" s="13">
        <v>4172</v>
      </c>
      <c r="I42" s="13">
        <v>4055</v>
      </c>
      <c r="J42" s="13">
        <v>724</v>
      </c>
      <c r="K42" s="15">
        <f t="shared" si="1"/>
        <v>65.168927250308258</v>
      </c>
    </row>
    <row r="43" spans="1:11" x14ac:dyDescent="0.25">
      <c r="A43" s="13">
        <v>106</v>
      </c>
      <c r="B43" s="101" t="str">
        <f t="shared" si="0"/>
        <v>2012KS Hr. Králové</v>
      </c>
      <c r="C43" s="13">
        <v>2012</v>
      </c>
      <c r="D43" s="13" t="s">
        <v>55</v>
      </c>
      <c r="E43" s="28">
        <v>49.744210000000002</v>
      </c>
      <c r="F43" s="15">
        <v>39</v>
      </c>
      <c r="G43" s="29">
        <v>83</v>
      </c>
      <c r="H43" s="13">
        <v>2634</v>
      </c>
      <c r="I43" s="13">
        <v>2622</v>
      </c>
      <c r="J43" s="13">
        <v>93</v>
      </c>
      <c r="K43" s="15">
        <f t="shared" si="1"/>
        <v>12.946224256292904</v>
      </c>
    </row>
    <row r="44" spans="1:11" x14ac:dyDescent="0.25">
      <c r="A44" s="13">
        <v>107</v>
      </c>
      <c r="B44" s="101" t="str">
        <f t="shared" si="0"/>
        <v>2012KS Brno</v>
      </c>
      <c r="C44" s="13">
        <v>2012</v>
      </c>
      <c r="D44" s="13" t="s">
        <v>67</v>
      </c>
      <c r="E44" s="28">
        <v>38.295299999999997</v>
      </c>
      <c r="F44" s="15">
        <v>29</v>
      </c>
      <c r="G44" s="29">
        <v>68</v>
      </c>
      <c r="H44" s="13">
        <v>4241</v>
      </c>
      <c r="I44" s="13">
        <v>4208</v>
      </c>
      <c r="J44" s="13">
        <v>195</v>
      </c>
      <c r="K44" s="15">
        <f t="shared" si="1"/>
        <v>16.91421102661597</v>
      </c>
    </row>
    <row r="45" spans="1:11" x14ac:dyDescent="0.25">
      <c r="A45" s="13">
        <v>108</v>
      </c>
      <c r="B45" s="101" t="str">
        <f t="shared" si="0"/>
        <v>2012KS Ostrava</v>
      </c>
      <c r="C45" s="13">
        <v>2012</v>
      </c>
      <c r="D45" s="13" t="s">
        <v>82</v>
      </c>
      <c r="E45" s="28">
        <v>40.80921</v>
      </c>
      <c r="F45" s="15">
        <v>33</v>
      </c>
      <c r="G45" s="29">
        <v>74</v>
      </c>
      <c r="H45" s="13">
        <v>4917</v>
      </c>
      <c r="I45" s="13">
        <v>4850</v>
      </c>
      <c r="J45" s="13">
        <v>382</v>
      </c>
      <c r="K45" s="15">
        <f t="shared" si="1"/>
        <v>28.748453608247424</v>
      </c>
    </row>
    <row r="46" spans="1:11" x14ac:dyDescent="0.25">
      <c r="A46" s="13">
        <v>101</v>
      </c>
      <c r="B46" s="101" t="str">
        <f t="shared" si="0"/>
        <v>2013MS Praha</v>
      </c>
      <c r="C46" s="13">
        <v>2013</v>
      </c>
      <c r="D46" s="13" t="s">
        <v>3</v>
      </c>
      <c r="E46" s="28">
        <v>38.185720000000003</v>
      </c>
      <c r="F46" s="15">
        <v>27</v>
      </c>
      <c r="G46" s="29">
        <v>70</v>
      </c>
      <c r="H46" s="13">
        <v>3745</v>
      </c>
      <c r="I46" s="13">
        <v>3788</v>
      </c>
      <c r="J46" s="13">
        <v>114</v>
      </c>
      <c r="K46" s="15">
        <f t="shared" si="1"/>
        <v>10.984688489968322</v>
      </c>
    </row>
    <row r="47" spans="1:11" x14ac:dyDescent="0.25">
      <c r="A47" s="13">
        <v>102</v>
      </c>
      <c r="B47" s="101" t="str">
        <f t="shared" si="0"/>
        <v>2013KS Praha</v>
      </c>
      <c r="C47" s="13">
        <v>2013</v>
      </c>
      <c r="D47" s="13" t="s">
        <v>14</v>
      </c>
      <c r="E47" s="28">
        <v>30.642859999999999</v>
      </c>
      <c r="F47" s="15">
        <v>25</v>
      </c>
      <c r="G47" s="29">
        <v>53</v>
      </c>
      <c r="H47" s="13">
        <v>3215</v>
      </c>
      <c r="I47" s="13">
        <v>3214</v>
      </c>
      <c r="J47" s="13">
        <v>78</v>
      </c>
      <c r="K47" s="15">
        <f t="shared" si="1"/>
        <v>8.8581207218419404</v>
      </c>
    </row>
    <row r="48" spans="1:11" x14ac:dyDescent="0.25">
      <c r="A48" s="13">
        <v>103</v>
      </c>
      <c r="B48" s="101" t="str">
        <f t="shared" si="0"/>
        <v>2013KS Č. Budějovice</v>
      </c>
      <c r="C48" s="13">
        <v>2013</v>
      </c>
      <c r="D48" s="13" t="s">
        <v>25</v>
      </c>
      <c r="E48" s="28">
        <v>81.573769999999996</v>
      </c>
      <c r="F48" s="15">
        <v>58</v>
      </c>
      <c r="G48" s="29">
        <v>157</v>
      </c>
      <c r="H48" s="13">
        <v>1215</v>
      </c>
      <c r="I48" s="13">
        <v>1269</v>
      </c>
      <c r="J48" s="13">
        <v>103</v>
      </c>
      <c r="K48" s="15">
        <f t="shared" si="1"/>
        <v>29.625689519306544</v>
      </c>
    </row>
    <row r="49" spans="1:11" x14ac:dyDescent="0.25">
      <c r="A49" s="13">
        <v>104</v>
      </c>
      <c r="B49" s="101" t="str">
        <f t="shared" si="0"/>
        <v>2013KS Plzeň</v>
      </c>
      <c r="C49" s="13">
        <v>2013</v>
      </c>
      <c r="D49" s="13" t="s">
        <v>34</v>
      </c>
      <c r="E49" s="28">
        <v>53.390509999999999</v>
      </c>
      <c r="F49" s="15">
        <v>40</v>
      </c>
      <c r="G49" s="29">
        <v>88</v>
      </c>
      <c r="H49" s="13">
        <v>2633</v>
      </c>
      <c r="I49" s="13">
        <v>2611</v>
      </c>
      <c r="J49" s="13">
        <v>194</v>
      </c>
      <c r="K49" s="15">
        <f t="shared" si="1"/>
        <v>27.11987744159326</v>
      </c>
    </row>
    <row r="50" spans="1:11" x14ac:dyDescent="0.25">
      <c r="A50" s="13">
        <v>105</v>
      </c>
      <c r="B50" s="101" t="str">
        <f t="shared" si="0"/>
        <v>2013KS Ústí n. Labem</v>
      </c>
      <c r="C50" s="13">
        <v>2013</v>
      </c>
      <c r="D50" s="13" t="s">
        <v>44</v>
      </c>
      <c r="E50" s="28">
        <v>129.208</v>
      </c>
      <c r="F50" s="15">
        <v>73</v>
      </c>
      <c r="G50" s="29">
        <v>313</v>
      </c>
      <c r="H50" s="13">
        <v>3550</v>
      </c>
      <c r="I50" s="13">
        <v>3656</v>
      </c>
      <c r="J50" s="13">
        <v>616</v>
      </c>
      <c r="K50" s="15">
        <f t="shared" si="1"/>
        <v>61.498905908096283</v>
      </c>
    </row>
    <row r="51" spans="1:11" x14ac:dyDescent="0.25">
      <c r="A51" s="13">
        <v>106</v>
      </c>
      <c r="B51" s="101" t="str">
        <f t="shared" si="0"/>
        <v>2013KS Hr. Králové</v>
      </c>
      <c r="C51" s="13">
        <v>2013</v>
      </c>
      <c r="D51" s="13" t="s">
        <v>55</v>
      </c>
      <c r="E51" s="28">
        <v>45.246830000000003</v>
      </c>
      <c r="F51" s="15">
        <v>36</v>
      </c>
      <c r="G51" s="29">
        <v>73</v>
      </c>
      <c r="H51" s="13">
        <v>2261</v>
      </c>
      <c r="I51" s="13">
        <v>2251</v>
      </c>
      <c r="J51" s="13">
        <v>103</v>
      </c>
      <c r="K51" s="15">
        <f t="shared" si="1"/>
        <v>16.701466015104398</v>
      </c>
    </row>
    <row r="52" spans="1:11" x14ac:dyDescent="0.25">
      <c r="A52" s="13">
        <v>107</v>
      </c>
      <c r="B52" s="101" t="str">
        <f t="shared" si="0"/>
        <v>2013KS Brno</v>
      </c>
      <c r="C52" s="13">
        <v>2013</v>
      </c>
      <c r="D52" s="13" t="s">
        <v>67</v>
      </c>
      <c r="E52" s="28">
        <v>40.328609999999998</v>
      </c>
      <c r="F52" s="15">
        <v>29</v>
      </c>
      <c r="G52" s="29">
        <v>71</v>
      </c>
      <c r="H52" s="13">
        <v>3714</v>
      </c>
      <c r="I52" s="13">
        <v>3792</v>
      </c>
      <c r="J52" s="13">
        <v>117</v>
      </c>
      <c r="K52" s="15">
        <f t="shared" si="1"/>
        <v>11.261867088607595</v>
      </c>
    </row>
    <row r="53" spans="1:11" x14ac:dyDescent="0.25">
      <c r="A53" s="13">
        <v>108</v>
      </c>
      <c r="B53" s="101" t="str">
        <f t="shared" si="0"/>
        <v>2013KS Ostrava</v>
      </c>
      <c r="C53" s="13">
        <v>2013</v>
      </c>
      <c r="D53" s="13" t="s">
        <v>82</v>
      </c>
      <c r="E53" s="28">
        <v>46.043590000000002</v>
      </c>
      <c r="F53" s="15">
        <v>36</v>
      </c>
      <c r="G53" s="29">
        <v>85</v>
      </c>
      <c r="H53" s="13">
        <v>4219</v>
      </c>
      <c r="I53" s="13">
        <v>4298</v>
      </c>
      <c r="J53" s="13">
        <v>302</v>
      </c>
      <c r="K53" s="15">
        <f t="shared" si="1"/>
        <v>25.646812470916704</v>
      </c>
    </row>
    <row r="54" spans="1:11" x14ac:dyDescent="0.25">
      <c r="A54" s="13">
        <v>101</v>
      </c>
      <c r="B54" s="101" t="str">
        <f t="shared" si="0"/>
        <v>2014MS Praha</v>
      </c>
      <c r="C54" s="13">
        <v>2014</v>
      </c>
      <c r="D54" s="13" t="s">
        <v>3</v>
      </c>
      <c r="E54" s="28">
        <v>40.97016</v>
      </c>
      <c r="F54" s="15">
        <v>27</v>
      </c>
      <c r="G54" s="29">
        <v>70</v>
      </c>
      <c r="H54" s="13">
        <v>4127</v>
      </c>
      <c r="I54" s="13">
        <v>4049</v>
      </c>
      <c r="J54" s="13">
        <v>191</v>
      </c>
      <c r="K54" s="15">
        <f t="shared" si="1"/>
        <v>17.217831563348977</v>
      </c>
    </row>
    <row r="55" spans="1:11" x14ac:dyDescent="0.25">
      <c r="A55" s="13">
        <v>102</v>
      </c>
      <c r="B55" s="101" t="str">
        <f t="shared" si="0"/>
        <v>2014KS Praha</v>
      </c>
      <c r="C55" s="13">
        <v>2014</v>
      </c>
      <c r="D55" s="13" t="s">
        <v>14</v>
      </c>
      <c r="E55" s="28">
        <v>34.918430000000001</v>
      </c>
      <c r="F55" s="15">
        <v>27</v>
      </c>
      <c r="G55" s="29">
        <v>60</v>
      </c>
      <c r="H55" s="13">
        <v>3289</v>
      </c>
      <c r="I55" s="13">
        <v>3309</v>
      </c>
      <c r="J55" s="13">
        <v>58</v>
      </c>
      <c r="K55" s="15">
        <f t="shared" si="1"/>
        <v>6.397703233605319</v>
      </c>
    </row>
    <row r="56" spans="1:11" x14ac:dyDescent="0.25">
      <c r="A56" s="13">
        <v>103</v>
      </c>
      <c r="B56" s="101" t="str">
        <f t="shared" si="0"/>
        <v>2014KS Č. Budějovice</v>
      </c>
      <c r="C56" s="13">
        <v>2014</v>
      </c>
      <c r="D56" s="13" t="s">
        <v>25</v>
      </c>
      <c r="E56" s="28">
        <v>78.649119999999996</v>
      </c>
      <c r="F56" s="15">
        <v>54</v>
      </c>
      <c r="G56" s="29">
        <v>155.5</v>
      </c>
      <c r="H56" s="13">
        <v>1196</v>
      </c>
      <c r="I56" s="13">
        <v>1171</v>
      </c>
      <c r="J56" s="13">
        <v>128</v>
      </c>
      <c r="K56" s="15">
        <f t="shared" si="1"/>
        <v>39.897523484201535</v>
      </c>
    </row>
    <row r="57" spans="1:11" x14ac:dyDescent="0.25">
      <c r="A57" s="13">
        <v>104</v>
      </c>
      <c r="B57" s="101" t="str">
        <f t="shared" si="0"/>
        <v>2014KS Plzeň</v>
      </c>
      <c r="C57" s="13">
        <v>2014</v>
      </c>
      <c r="D57" s="13" t="s">
        <v>34</v>
      </c>
      <c r="E57" s="28">
        <v>52.025840000000002</v>
      </c>
      <c r="F57" s="15">
        <v>40</v>
      </c>
      <c r="G57" s="29">
        <v>92</v>
      </c>
      <c r="H57" s="13">
        <v>2523</v>
      </c>
      <c r="I57" s="13">
        <v>2533</v>
      </c>
      <c r="J57" s="13">
        <v>183</v>
      </c>
      <c r="K57" s="15">
        <f t="shared" si="1"/>
        <v>26.36991709435452</v>
      </c>
    </row>
    <row r="58" spans="1:11" x14ac:dyDescent="0.25">
      <c r="A58" s="13">
        <v>105</v>
      </c>
      <c r="B58" s="101" t="str">
        <f t="shared" si="0"/>
        <v>2014KS Ústí n. Labem</v>
      </c>
      <c r="C58" s="13">
        <v>2014</v>
      </c>
      <c r="D58" s="13" t="s">
        <v>44</v>
      </c>
      <c r="E58" s="28">
        <v>136.33080000000001</v>
      </c>
      <c r="F58" s="15">
        <v>64</v>
      </c>
      <c r="G58" s="29">
        <v>370</v>
      </c>
      <c r="H58" s="13">
        <v>3124</v>
      </c>
      <c r="I58" s="13">
        <v>3254</v>
      </c>
      <c r="J58" s="13">
        <v>486</v>
      </c>
      <c r="K58" s="15">
        <f t="shared" si="1"/>
        <v>54.514443761524277</v>
      </c>
    </row>
    <row r="59" spans="1:11" x14ac:dyDescent="0.25">
      <c r="A59" s="13">
        <v>106</v>
      </c>
      <c r="B59" s="101" t="str">
        <f t="shared" si="0"/>
        <v>2014KS Hr. Králové</v>
      </c>
      <c r="C59" s="13">
        <v>2014</v>
      </c>
      <c r="D59" s="13" t="s">
        <v>55</v>
      </c>
      <c r="E59" s="28">
        <v>44.427860000000003</v>
      </c>
      <c r="F59" s="15">
        <v>40</v>
      </c>
      <c r="G59" s="29">
        <v>75</v>
      </c>
      <c r="H59" s="13">
        <v>2386</v>
      </c>
      <c r="I59" s="13">
        <v>2369</v>
      </c>
      <c r="J59" s="13">
        <v>119</v>
      </c>
      <c r="K59" s="15">
        <f t="shared" si="1"/>
        <v>18.334740396791894</v>
      </c>
    </row>
    <row r="60" spans="1:11" x14ac:dyDescent="0.25">
      <c r="A60" s="13">
        <v>107</v>
      </c>
      <c r="B60" s="101" t="str">
        <f t="shared" si="0"/>
        <v>2014KS Brno</v>
      </c>
      <c r="C60" s="13">
        <v>2014</v>
      </c>
      <c r="D60" s="13" t="s">
        <v>67</v>
      </c>
      <c r="E60" s="28">
        <v>37.041229999999999</v>
      </c>
      <c r="F60" s="15">
        <v>29</v>
      </c>
      <c r="G60" s="29">
        <v>60</v>
      </c>
      <c r="H60" s="13">
        <v>3539</v>
      </c>
      <c r="I60" s="13">
        <v>3451</v>
      </c>
      <c r="J60" s="13">
        <v>205</v>
      </c>
      <c r="K60" s="15">
        <f t="shared" si="1"/>
        <v>21.682121124311795</v>
      </c>
    </row>
    <row r="61" spans="1:11" x14ac:dyDescent="0.25">
      <c r="A61" s="13">
        <v>108</v>
      </c>
      <c r="B61" s="101" t="str">
        <f t="shared" si="0"/>
        <v>2014KS Ostrava</v>
      </c>
      <c r="C61" s="13">
        <v>2014</v>
      </c>
      <c r="D61" s="13" t="s">
        <v>82</v>
      </c>
      <c r="E61" s="28">
        <v>46.667679999999997</v>
      </c>
      <c r="F61" s="15">
        <v>36</v>
      </c>
      <c r="G61" s="29">
        <v>84</v>
      </c>
      <c r="H61" s="13">
        <v>4331</v>
      </c>
      <c r="I61" s="13">
        <v>4250</v>
      </c>
      <c r="J61" s="13">
        <v>383</v>
      </c>
      <c r="K61" s="15">
        <f t="shared" si="1"/>
        <v>32.892941176470586</v>
      </c>
    </row>
    <row r="62" spans="1:11" x14ac:dyDescent="0.25">
      <c r="A62" s="13">
        <v>101</v>
      </c>
      <c r="B62" s="101" t="str">
        <f t="shared" si="0"/>
        <v>2015MS Praha</v>
      </c>
      <c r="C62" s="13">
        <v>2015</v>
      </c>
      <c r="D62" s="13" t="s">
        <v>3</v>
      </c>
      <c r="E62" s="28">
        <v>40.093989999999998</v>
      </c>
      <c r="F62" s="15">
        <v>28</v>
      </c>
      <c r="G62" s="29">
        <v>63</v>
      </c>
      <c r="H62" s="13">
        <v>4098</v>
      </c>
      <c r="I62" s="13">
        <v>4079</v>
      </c>
      <c r="J62" s="13">
        <v>210</v>
      </c>
      <c r="K62" s="15">
        <f t="shared" si="1"/>
        <v>18.791370433929885</v>
      </c>
    </row>
    <row r="63" spans="1:11" x14ac:dyDescent="0.25">
      <c r="A63" s="13">
        <v>102</v>
      </c>
      <c r="B63" s="101" t="str">
        <f t="shared" si="0"/>
        <v>2015KS Praha</v>
      </c>
      <c r="C63" s="13">
        <v>2015</v>
      </c>
      <c r="D63" s="13" t="s">
        <v>14</v>
      </c>
      <c r="E63" s="28">
        <v>34.13044</v>
      </c>
      <c r="F63" s="15">
        <v>28</v>
      </c>
      <c r="G63" s="29">
        <v>57</v>
      </c>
      <c r="H63" s="13">
        <v>3493</v>
      </c>
      <c r="I63" s="13">
        <v>3489</v>
      </c>
      <c r="J63" s="13">
        <v>61</v>
      </c>
      <c r="K63" s="15">
        <f t="shared" si="1"/>
        <v>6.3814846660934359</v>
      </c>
    </row>
    <row r="64" spans="1:11" x14ac:dyDescent="0.25">
      <c r="A64" s="13">
        <v>103</v>
      </c>
      <c r="B64" s="101" t="str">
        <f t="shared" si="0"/>
        <v>2015KS Č. Budějovice</v>
      </c>
      <c r="C64" s="13">
        <v>2015</v>
      </c>
      <c r="D64" s="13" t="s">
        <v>25</v>
      </c>
      <c r="E64" s="28">
        <v>65.838210000000004</v>
      </c>
      <c r="F64" s="15">
        <v>50</v>
      </c>
      <c r="G64" s="29">
        <v>121</v>
      </c>
      <c r="H64" s="13">
        <v>1198</v>
      </c>
      <c r="I64" s="13">
        <v>1199</v>
      </c>
      <c r="J64" s="13">
        <v>127</v>
      </c>
      <c r="K64" s="15">
        <f t="shared" si="1"/>
        <v>38.66138448707256</v>
      </c>
    </row>
    <row r="65" spans="1:11" x14ac:dyDescent="0.25">
      <c r="A65" s="13">
        <v>104</v>
      </c>
      <c r="B65" s="101" t="str">
        <f t="shared" si="0"/>
        <v>2015KS Plzeň</v>
      </c>
      <c r="C65" s="13">
        <v>2015</v>
      </c>
      <c r="D65" s="13" t="s">
        <v>34</v>
      </c>
      <c r="E65" s="28">
        <v>49.990879999999997</v>
      </c>
      <c r="F65" s="15">
        <v>39</v>
      </c>
      <c r="G65" s="29">
        <v>84</v>
      </c>
      <c r="H65" s="13">
        <v>2577</v>
      </c>
      <c r="I65" s="13">
        <v>2558</v>
      </c>
      <c r="J65" s="13">
        <v>202</v>
      </c>
      <c r="K65" s="15">
        <f t="shared" si="1"/>
        <v>28.82329945269742</v>
      </c>
    </row>
    <row r="66" spans="1:11" x14ac:dyDescent="0.25">
      <c r="A66" s="13">
        <v>105</v>
      </c>
      <c r="B66" s="101" t="str">
        <f t="shared" si="0"/>
        <v>2015KS Ústí n. Labem</v>
      </c>
      <c r="C66" s="13">
        <v>2015</v>
      </c>
      <c r="D66" s="13" t="s">
        <v>44</v>
      </c>
      <c r="E66" s="28">
        <v>109.1965</v>
      </c>
      <c r="F66" s="15">
        <v>51</v>
      </c>
      <c r="G66" s="29">
        <v>315</v>
      </c>
      <c r="H66" s="13">
        <v>3424</v>
      </c>
      <c r="I66" s="13">
        <v>3395</v>
      </c>
      <c r="J66" s="13">
        <v>514</v>
      </c>
      <c r="K66" s="15">
        <f t="shared" si="1"/>
        <v>55.260677466863029</v>
      </c>
    </row>
    <row r="67" spans="1:11" x14ac:dyDescent="0.25">
      <c r="A67" s="13">
        <v>106</v>
      </c>
      <c r="B67" s="101" t="str">
        <f t="shared" si="0"/>
        <v>2015KS Hr. Králové</v>
      </c>
      <c r="C67" s="13">
        <v>2015</v>
      </c>
      <c r="D67" s="13" t="s">
        <v>55</v>
      </c>
      <c r="E67" s="28">
        <v>52.789529999999999</v>
      </c>
      <c r="F67" s="15">
        <v>42</v>
      </c>
      <c r="G67" s="29">
        <v>88</v>
      </c>
      <c r="H67" s="13">
        <v>2484</v>
      </c>
      <c r="I67" s="13">
        <v>2462</v>
      </c>
      <c r="J67" s="13">
        <v>141</v>
      </c>
      <c r="K67" s="15">
        <f t="shared" si="1"/>
        <v>20.903736799350124</v>
      </c>
    </row>
    <row r="68" spans="1:11" x14ac:dyDescent="0.25">
      <c r="A68" s="13">
        <v>107</v>
      </c>
      <c r="B68" s="101" t="str">
        <f t="shared" si="0"/>
        <v>2015KS Brno</v>
      </c>
      <c r="C68" s="13">
        <v>2015</v>
      </c>
      <c r="D68" s="13" t="s">
        <v>67</v>
      </c>
      <c r="E68" s="28">
        <v>39.829799999999999</v>
      </c>
      <c r="F68" s="15">
        <v>31.5</v>
      </c>
      <c r="G68" s="29">
        <v>67</v>
      </c>
      <c r="H68" s="13">
        <v>3466</v>
      </c>
      <c r="I68" s="13">
        <v>3488</v>
      </c>
      <c r="J68" s="13">
        <v>183</v>
      </c>
      <c r="K68" s="15">
        <f t="shared" si="1"/>
        <v>19.149942660550458</v>
      </c>
    </row>
    <row r="69" spans="1:11" x14ac:dyDescent="0.25">
      <c r="A69" s="13">
        <v>108</v>
      </c>
      <c r="B69" s="101" t="str">
        <f t="shared" si="0"/>
        <v>2015KS Ostrava</v>
      </c>
      <c r="C69" s="13">
        <v>2015</v>
      </c>
      <c r="D69" s="13" t="s">
        <v>82</v>
      </c>
      <c r="E69" s="28">
        <v>56.275550000000003</v>
      </c>
      <c r="F69" s="15">
        <v>42</v>
      </c>
      <c r="G69" s="29">
        <v>105</v>
      </c>
      <c r="H69" s="13">
        <v>4290</v>
      </c>
      <c r="I69" s="13">
        <v>4251</v>
      </c>
      <c r="J69" s="13">
        <v>422</v>
      </c>
      <c r="K69" s="15">
        <f t="shared" si="1"/>
        <v>36.233827334744767</v>
      </c>
    </row>
    <row r="70" spans="1:11" x14ac:dyDescent="0.25">
      <c r="A70" s="13">
        <v>101</v>
      </c>
      <c r="B70" s="101" t="str">
        <f t="shared" si="0"/>
        <v>2016MS Praha</v>
      </c>
      <c r="C70" s="13">
        <v>2016</v>
      </c>
      <c r="D70" s="13" t="s">
        <v>3</v>
      </c>
      <c r="E70" s="28">
        <v>42.156799999999997</v>
      </c>
      <c r="F70" s="15">
        <v>28</v>
      </c>
      <c r="G70" s="29">
        <v>66</v>
      </c>
      <c r="H70" s="98">
        <v>4044</v>
      </c>
      <c r="I70" s="98">
        <v>4083</v>
      </c>
      <c r="J70" s="98">
        <v>170</v>
      </c>
      <c r="K70" s="15">
        <f t="shared" si="1"/>
        <v>15.197158951751165</v>
      </c>
    </row>
    <row r="71" spans="1:11" x14ac:dyDescent="0.25">
      <c r="A71" s="13">
        <v>102</v>
      </c>
      <c r="B71" s="101" t="str">
        <f t="shared" ref="B71:B85" si="2">CONCATENATE(C71,D71)</f>
        <v>2016KS Praha</v>
      </c>
      <c r="C71" s="13">
        <v>2016</v>
      </c>
      <c r="D71" s="13" t="s">
        <v>14</v>
      </c>
      <c r="E71" s="28">
        <v>32.227609999999999</v>
      </c>
      <c r="F71" s="15">
        <v>27</v>
      </c>
      <c r="G71" s="29">
        <v>49</v>
      </c>
      <c r="H71" s="13">
        <v>3301</v>
      </c>
      <c r="I71" s="13">
        <v>3333</v>
      </c>
      <c r="J71" s="13">
        <v>29</v>
      </c>
      <c r="K71" s="15">
        <f t="shared" ref="K71:K85" si="3">J71/I71*365</f>
        <v>3.1758175817581753</v>
      </c>
    </row>
    <row r="72" spans="1:11" x14ac:dyDescent="0.25">
      <c r="A72" s="13">
        <v>103</v>
      </c>
      <c r="B72" s="101" t="str">
        <f t="shared" si="2"/>
        <v>2016KS Č. Budějovice</v>
      </c>
      <c r="C72" s="13">
        <v>2016</v>
      </c>
      <c r="D72" s="13" t="s">
        <v>25</v>
      </c>
      <c r="E72" s="28">
        <v>66.177779999999998</v>
      </c>
      <c r="F72" s="15">
        <v>45</v>
      </c>
      <c r="G72" s="29">
        <v>124</v>
      </c>
      <c r="H72" s="13">
        <v>1215</v>
      </c>
      <c r="I72" s="13">
        <v>1254</v>
      </c>
      <c r="J72" s="13">
        <v>88</v>
      </c>
      <c r="K72" s="15">
        <f t="shared" si="3"/>
        <v>25.614035087719298</v>
      </c>
    </row>
    <row r="73" spans="1:11" x14ac:dyDescent="0.25">
      <c r="A73" s="13">
        <v>104</v>
      </c>
      <c r="B73" s="101" t="str">
        <f t="shared" si="2"/>
        <v>2016KS Plzeň</v>
      </c>
      <c r="C73" s="13">
        <v>2016</v>
      </c>
      <c r="D73" s="13" t="s">
        <v>34</v>
      </c>
      <c r="E73" s="28">
        <v>55.970930000000003</v>
      </c>
      <c r="F73" s="15">
        <v>41</v>
      </c>
      <c r="G73" s="29">
        <v>109</v>
      </c>
      <c r="H73" s="13">
        <v>2583</v>
      </c>
      <c r="I73" s="13">
        <v>2564</v>
      </c>
      <c r="J73" s="13">
        <v>221</v>
      </c>
      <c r="K73" s="15">
        <f t="shared" si="3"/>
        <v>31.460608424336975</v>
      </c>
    </row>
    <row r="74" spans="1:11" x14ac:dyDescent="0.25">
      <c r="A74" s="13">
        <v>105</v>
      </c>
      <c r="B74" s="101" t="str">
        <f t="shared" si="2"/>
        <v>2016KS Ústí n. Labem</v>
      </c>
      <c r="C74" s="13">
        <v>2016</v>
      </c>
      <c r="D74" s="13" t="s">
        <v>44</v>
      </c>
      <c r="E74" s="28">
        <v>101.5359</v>
      </c>
      <c r="F74" s="15">
        <v>55.5</v>
      </c>
      <c r="G74" s="29">
        <v>286</v>
      </c>
      <c r="H74" s="13">
        <v>3659</v>
      </c>
      <c r="I74" s="13">
        <v>3666</v>
      </c>
      <c r="J74" s="13">
        <v>507</v>
      </c>
      <c r="K74" s="15">
        <f t="shared" si="3"/>
        <v>50.478723404255319</v>
      </c>
    </row>
    <row r="75" spans="1:11" x14ac:dyDescent="0.25">
      <c r="A75" s="13">
        <v>106</v>
      </c>
      <c r="B75" s="101" t="str">
        <f t="shared" si="2"/>
        <v>2016KS Hr. Králové</v>
      </c>
      <c r="C75" s="13">
        <v>2016</v>
      </c>
      <c r="D75" s="13" t="s">
        <v>55</v>
      </c>
      <c r="E75" s="28">
        <v>54.080460000000002</v>
      </c>
      <c r="F75" s="15">
        <v>42</v>
      </c>
      <c r="G75" s="29">
        <v>90</v>
      </c>
      <c r="H75" s="13">
        <v>2309</v>
      </c>
      <c r="I75" s="13">
        <v>2344</v>
      </c>
      <c r="J75" s="13">
        <v>106</v>
      </c>
      <c r="K75" s="15">
        <f t="shared" si="3"/>
        <v>16.505972696245735</v>
      </c>
    </row>
    <row r="76" spans="1:11" x14ac:dyDescent="0.25">
      <c r="A76" s="13">
        <v>107</v>
      </c>
      <c r="B76" s="101" t="str">
        <f t="shared" si="2"/>
        <v>2016KS Brno</v>
      </c>
      <c r="C76" s="13">
        <v>2016</v>
      </c>
      <c r="D76" s="13" t="s">
        <v>67</v>
      </c>
      <c r="E76" s="28">
        <v>45.789679999999997</v>
      </c>
      <c r="F76" s="15">
        <v>31</v>
      </c>
      <c r="G76" s="29">
        <v>76</v>
      </c>
      <c r="H76" s="13">
        <v>3666</v>
      </c>
      <c r="I76" s="13">
        <v>3609</v>
      </c>
      <c r="J76" s="13">
        <v>240</v>
      </c>
      <c r="K76" s="15">
        <f t="shared" si="3"/>
        <v>24.272651704073152</v>
      </c>
    </row>
    <row r="77" spans="1:11" x14ac:dyDescent="0.25">
      <c r="A77" s="13">
        <v>108</v>
      </c>
      <c r="B77" s="101" t="str">
        <f t="shared" si="2"/>
        <v>2016KS Ostrava</v>
      </c>
      <c r="C77" s="13">
        <v>2016</v>
      </c>
      <c r="D77" s="13" t="s">
        <v>82</v>
      </c>
      <c r="E77" s="28">
        <v>59.102629999999998</v>
      </c>
      <c r="F77" s="15">
        <v>42</v>
      </c>
      <c r="G77" s="29">
        <v>120</v>
      </c>
      <c r="H77" s="13">
        <v>4212</v>
      </c>
      <c r="I77" s="13">
        <v>4280</v>
      </c>
      <c r="J77" s="13">
        <v>354</v>
      </c>
      <c r="K77" s="15">
        <f t="shared" si="3"/>
        <v>30.1892523364486</v>
      </c>
    </row>
    <row r="78" spans="1:11" x14ac:dyDescent="0.25">
      <c r="A78" s="13">
        <v>101</v>
      </c>
      <c r="B78" s="101" t="str">
        <f t="shared" si="2"/>
        <v>2017MS Praha</v>
      </c>
      <c r="C78" s="13">
        <v>2017</v>
      </c>
      <c r="D78" s="13" t="s">
        <v>3</v>
      </c>
      <c r="E78" s="28">
        <v>43.778829999999999</v>
      </c>
      <c r="F78" s="15">
        <v>28</v>
      </c>
      <c r="G78" s="29">
        <v>65</v>
      </c>
      <c r="H78" s="13">
        <v>4062</v>
      </c>
      <c r="I78" s="13">
        <v>4050</v>
      </c>
      <c r="J78" s="13">
        <v>181</v>
      </c>
      <c r="K78" s="15">
        <f t="shared" si="3"/>
        <v>16.312345679012346</v>
      </c>
    </row>
    <row r="79" spans="1:11" x14ac:dyDescent="0.25">
      <c r="A79" s="13">
        <v>102</v>
      </c>
      <c r="B79" s="101" t="str">
        <f t="shared" si="2"/>
        <v>2017KS Praha</v>
      </c>
      <c r="C79" s="13">
        <v>2017</v>
      </c>
      <c r="D79" s="13" t="s">
        <v>14</v>
      </c>
      <c r="E79" s="28">
        <v>29.359539999999999</v>
      </c>
      <c r="F79" s="15">
        <v>24</v>
      </c>
      <c r="G79" s="29">
        <v>49</v>
      </c>
      <c r="H79" s="13">
        <v>2995</v>
      </c>
      <c r="I79" s="13">
        <v>2995</v>
      </c>
      <c r="J79" s="13">
        <v>29</v>
      </c>
      <c r="K79" s="15">
        <f t="shared" si="3"/>
        <v>3.5342237061769617</v>
      </c>
    </row>
    <row r="80" spans="1:11" x14ac:dyDescent="0.25">
      <c r="A80" s="13">
        <v>103</v>
      </c>
      <c r="B80" s="101" t="str">
        <f t="shared" si="2"/>
        <v>2017KS Č. Budějovice</v>
      </c>
      <c r="C80" s="13">
        <v>2017</v>
      </c>
      <c r="D80" s="13" t="s">
        <v>25</v>
      </c>
      <c r="E80" s="28">
        <v>60.993749999999999</v>
      </c>
      <c r="F80" s="15">
        <v>45</v>
      </c>
      <c r="G80" s="29">
        <v>105</v>
      </c>
      <c r="H80" s="13">
        <v>1133</v>
      </c>
      <c r="I80" s="13">
        <v>1141</v>
      </c>
      <c r="J80" s="13">
        <v>80</v>
      </c>
      <c r="K80" s="15">
        <f t="shared" si="3"/>
        <v>25.591586327782647</v>
      </c>
    </row>
    <row r="81" spans="1:11" x14ac:dyDescent="0.25">
      <c r="A81" s="13">
        <v>104</v>
      </c>
      <c r="B81" s="101" t="str">
        <f t="shared" si="2"/>
        <v>2017KS Plzeň</v>
      </c>
      <c r="C81" s="13">
        <v>2017</v>
      </c>
      <c r="D81" s="13" t="s">
        <v>34</v>
      </c>
      <c r="E81" s="28">
        <v>53.075780000000002</v>
      </c>
      <c r="F81" s="15">
        <v>40</v>
      </c>
      <c r="G81" s="29">
        <v>99</v>
      </c>
      <c r="H81" s="13">
        <v>2628</v>
      </c>
      <c r="I81" s="13">
        <v>2636</v>
      </c>
      <c r="J81" s="13">
        <v>213</v>
      </c>
      <c r="K81" s="15">
        <f t="shared" si="3"/>
        <v>29.493550834597873</v>
      </c>
    </row>
    <row r="82" spans="1:11" x14ac:dyDescent="0.25">
      <c r="A82" s="13">
        <v>105</v>
      </c>
      <c r="B82" s="101" t="str">
        <f t="shared" si="2"/>
        <v>2017KS Ústí n. Labem</v>
      </c>
      <c r="C82" s="13">
        <v>2017</v>
      </c>
      <c r="D82" s="13" t="s">
        <v>44</v>
      </c>
      <c r="E82" s="28">
        <v>88.701260000000005</v>
      </c>
      <c r="F82" s="15">
        <v>50</v>
      </c>
      <c r="G82" s="29">
        <v>202</v>
      </c>
      <c r="H82" s="13">
        <v>3513</v>
      </c>
      <c r="I82" s="13">
        <v>3626</v>
      </c>
      <c r="J82" s="13">
        <v>395</v>
      </c>
      <c r="K82" s="15">
        <f t="shared" si="3"/>
        <v>39.761445118587972</v>
      </c>
    </row>
    <row r="83" spans="1:11" x14ac:dyDescent="0.25">
      <c r="A83" s="13">
        <v>106</v>
      </c>
      <c r="B83" s="101" t="str">
        <f t="shared" si="2"/>
        <v>2017KS Hr. Králové</v>
      </c>
      <c r="C83" s="13">
        <v>2017</v>
      </c>
      <c r="D83" s="13" t="s">
        <v>55</v>
      </c>
      <c r="E83" s="28">
        <v>43.615600000000001</v>
      </c>
      <c r="F83" s="15">
        <v>36</v>
      </c>
      <c r="G83" s="29">
        <v>75</v>
      </c>
      <c r="H83" s="13">
        <v>2173</v>
      </c>
      <c r="I83" s="13">
        <v>2187</v>
      </c>
      <c r="J83" s="13">
        <v>92</v>
      </c>
      <c r="K83" s="15">
        <f t="shared" si="3"/>
        <v>15.354366712391403</v>
      </c>
    </row>
    <row r="84" spans="1:11" x14ac:dyDescent="0.25">
      <c r="A84" s="13">
        <v>107</v>
      </c>
      <c r="B84" s="101" t="str">
        <f t="shared" si="2"/>
        <v>2017KS Brno</v>
      </c>
      <c r="C84" s="13">
        <v>2017</v>
      </c>
      <c r="D84" s="13" t="s">
        <v>67</v>
      </c>
      <c r="E84" s="28">
        <v>46.092199999999998</v>
      </c>
      <c r="F84" s="15">
        <v>34</v>
      </c>
      <c r="G84" s="29">
        <v>77</v>
      </c>
      <c r="H84" s="13">
        <v>3233</v>
      </c>
      <c r="I84" s="13">
        <v>3243</v>
      </c>
      <c r="J84" s="13">
        <v>230</v>
      </c>
      <c r="K84" s="15">
        <f t="shared" si="3"/>
        <v>25.886524822695037</v>
      </c>
    </row>
    <row r="85" spans="1:11" x14ac:dyDescent="0.25">
      <c r="A85" s="380">
        <v>108</v>
      </c>
      <c r="B85" s="381" t="str">
        <f t="shared" si="2"/>
        <v>2017KS Ostrava</v>
      </c>
      <c r="C85" s="380">
        <v>2017</v>
      </c>
      <c r="D85" s="380" t="s">
        <v>82</v>
      </c>
      <c r="E85" s="385">
        <v>54.43824</v>
      </c>
      <c r="F85" s="384">
        <v>40</v>
      </c>
      <c r="G85" s="386">
        <v>104</v>
      </c>
      <c r="H85" s="380">
        <v>4005</v>
      </c>
      <c r="I85" s="380">
        <v>4002</v>
      </c>
      <c r="J85" s="380">
        <v>357</v>
      </c>
      <c r="K85" s="384">
        <f t="shared" si="3"/>
        <v>32.559970014992501</v>
      </c>
    </row>
    <row r="86" spans="1:11" x14ac:dyDescent="0.25">
      <c r="A86" s="13">
        <v>101</v>
      </c>
      <c r="B86" s="101" t="str">
        <f t="shared" ref="B86:B93" si="4">CONCATENATE(C86,D86)</f>
        <v>2018MS Praha</v>
      </c>
      <c r="C86" s="13">
        <v>2018</v>
      </c>
      <c r="D86" s="13" t="s">
        <v>3</v>
      </c>
      <c r="E86" s="28">
        <v>39</v>
      </c>
      <c r="F86" s="15">
        <v>28</v>
      </c>
      <c r="G86" s="29">
        <v>64</v>
      </c>
      <c r="H86" s="13">
        <v>3755</v>
      </c>
      <c r="I86" s="13">
        <v>3705</v>
      </c>
      <c r="J86" s="13">
        <v>231</v>
      </c>
      <c r="K86" s="15">
        <f t="shared" ref="K86:K93" si="5">J86/I86*365</f>
        <v>22.757085020242915</v>
      </c>
    </row>
    <row r="87" spans="1:11" x14ac:dyDescent="0.25">
      <c r="A87" s="13">
        <v>102</v>
      </c>
      <c r="B87" s="101" t="str">
        <f t="shared" si="4"/>
        <v>2018KS Praha</v>
      </c>
      <c r="C87" s="13">
        <v>2018</v>
      </c>
      <c r="D87" s="13" t="s">
        <v>14</v>
      </c>
      <c r="E87" s="28">
        <v>33</v>
      </c>
      <c r="F87" s="15">
        <v>23</v>
      </c>
      <c r="G87" s="29">
        <v>57</v>
      </c>
      <c r="H87" s="13">
        <v>2872</v>
      </c>
      <c r="I87" s="13">
        <v>2859</v>
      </c>
      <c r="J87" s="13">
        <v>42</v>
      </c>
      <c r="K87" s="15">
        <f t="shared" si="5"/>
        <v>5.3620146904512067</v>
      </c>
    </row>
    <row r="88" spans="1:11" x14ac:dyDescent="0.25">
      <c r="A88" s="13">
        <v>103</v>
      </c>
      <c r="B88" s="101" t="str">
        <f t="shared" si="4"/>
        <v>2018KS Č. Budějovice</v>
      </c>
      <c r="C88" s="13">
        <v>2018</v>
      </c>
      <c r="D88" s="13" t="s">
        <v>25</v>
      </c>
      <c r="E88" s="28">
        <v>59</v>
      </c>
      <c r="F88" s="15">
        <v>44</v>
      </c>
      <c r="G88" s="29">
        <v>107</v>
      </c>
      <c r="H88" s="13">
        <v>1104</v>
      </c>
      <c r="I88" s="13">
        <v>1083</v>
      </c>
      <c r="J88" s="13">
        <v>101</v>
      </c>
      <c r="K88" s="15">
        <f t="shared" si="5"/>
        <v>34.039704524469066</v>
      </c>
    </row>
    <row r="89" spans="1:11" x14ac:dyDescent="0.25">
      <c r="A89" s="13">
        <v>104</v>
      </c>
      <c r="B89" s="101" t="str">
        <f t="shared" si="4"/>
        <v>2018KS Plzeň</v>
      </c>
      <c r="C89" s="13">
        <v>2018</v>
      </c>
      <c r="D89" s="13" t="s">
        <v>34</v>
      </c>
      <c r="E89" s="28">
        <v>62</v>
      </c>
      <c r="F89" s="15">
        <v>40</v>
      </c>
      <c r="G89" s="29">
        <v>120</v>
      </c>
      <c r="H89" s="13">
        <v>2335</v>
      </c>
      <c r="I89" s="13">
        <v>2394</v>
      </c>
      <c r="J89" s="13">
        <v>154</v>
      </c>
      <c r="K89" s="15">
        <f t="shared" si="5"/>
        <v>23.479532163742689</v>
      </c>
    </row>
    <row r="90" spans="1:11" x14ac:dyDescent="0.25">
      <c r="A90" s="13">
        <v>105</v>
      </c>
      <c r="B90" s="101" t="str">
        <f t="shared" si="4"/>
        <v>2018KS Ústí n. Labem</v>
      </c>
      <c r="C90" s="13">
        <v>2018</v>
      </c>
      <c r="D90" s="13" t="s">
        <v>44</v>
      </c>
      <c r="E90" s="28">
        <v>78</v>
      </c>
      <c r="F90" s="15">
        <v>48</v>
      </c>
      <c r="G90" s="29">
        <v>161</v>
      </c>
      <c r="H90" s="13">
        <v>3266</v>
      </c>
      <c r="I90" s="13">
        <v>3317</v>
      </c>
      <c r="J90" s="13">
        <v>344</v>
      </c>
      <c r="K90" s="15">
        <f t="shared" si="5"/>
        <v>37.853482062104312</v>
      </c>
    </row>
    <row r="91" spans="1:11" x14ac:dyDescent="0.25">
      <c r="A91" s="13">
        <v>106</v>
      </c>
      <c r="B91" s="101" t="str">
        <f t="shared" si="4"/>
        <v>2018KS Hr. Králové</v>
      </c>
      <c r="C91" s="13">
        <v>2018</v>
      </c>
      <c r="D91" s="13" t="s">
        <v>55</v>
      </c>
      <c r="E91" s="28">
        <v>48</v>
      </c>
      <c r="F91" s="15">
        <v>33</v>
      </c>
      <c r="G91" s="29">
        <v>85</v>
      </c>
      <c r="H91" s="13">
        <v>1934</v>
      </c>
      <c r="I91" s="13">
        <v>1934</v>
      </c>
      <c r="J91" s="13">
        <v>92</v>
      </c>
      <c r="K91" s="15">
        <f t="shared" si="5"/>
        <v>17.362978283350568</v>
      </c>
    </row>
    <row r="92" spans="1:11" x14ac:dyDescent="0.25">
      <c r="A92" s="13">
        <v>107</v>
      </c>
      <c r="B92" s="101" t="str">
        <f t="shared" si="4"/>
        <v>2018KS Brno</v>
      </c>
      <c r="C92" s="13">
        <v>2018</v>
      </c>
      <c r="D92" s="13" t="s">
        <v>67</v>
      </c>
      <c r="E92" s="28">
        <v>52</v>
      </c>
      <c r="F92" s="15">
        <v>41</v>
      </c>
      <c r="G92" s="29">
        <v>93</v>
      </c>
      <c r="H92" s="13">
        <v>3121</v>
      </c>
      <c r="I92" s="13">
        <v>3151</v>
      </c>
      <c r="J92" s="13">
        <v>202</v>
      </c>
      <c r="K92" s="15">
        <f t="shared" si="5"/>
        <v>23.398920977467473</v>
      </c>
    </row>
    <row r="93" spans="1:11" x14ac:dyDescent="0.25">
      <c r="A93" s="13">
        <v>108</v>
      </c>
      <c r="B93" s="101" t="str">
        <f t="shared" si="4"/>
        <v>2018KS Ostrava</v>
      </c>
      <c r="C93" s="13">
        <v>2018</v>
      </c>
      <c r="D93" s="13" t="s">
        <v>82</v>
      </c>
      <c r="E93" s="28">
        <v>58</v>
      </c>
      <c r="F93" s="15">
        <v>42</v>
      </c>
      <c r="G93" s="29">
        <v>118</v>
      </c>
      <c r="H93" s="13">
        <v>3945</v>
      </c>
      <c r="I93" s="13">
        <v>3968</v>
      </c>
      <c r="J93" s="13">
        <v>335</v>
      </c>
      <c r="K93" s="15">
        <f t="shared" si="5"/>
        <v>30.815272177419356</v>
      </c>
    </row>
    <row r="94" spans="1:11" x14ac:dyDescent="0.25">
      <c r="A94" s="13">
        <v>101</v>
      </c>
      <c r="B94" s="101" t="str">
        <f t="shared" ref="B94:B101" si="6">CONCATENATE(C94,D94)</f>
        <v>2019MS Praha</v>
      </c>
      <c r="C94" s="13">
        <v>2019</v>
      </c>
      <c r="D94" s="13" t="s">
        <v>3</v>
      </c>
      <c r="E94" s="28">
        <v>49</v>
      </c>
      <c r="F94" s="15">
        <v>30</v>
      </c>
      <c r="G94" s="29">
        <v>76</v>
      </c>
      <c r="H94" s="13">
        <v>3682</v>
      </c>
      <c r="I94" s="13">
        <v>3749</v>
      </c>
      <c r="J94" s="13">
        <v>165</v>
      </c>
      <c r="K94" s="15">
        <f t="shared" ref="K94:K101" si="7">J94/I94*365</f>
        <v>16.064283809015738</v>
      </c>
    </row>
    <row r="95" spans="1:11" x14ac:dyDescent="0.25">
      <c r="A95" s="13">
        <v>102</v>
      </c>
      <c r="B95" s="101" t="str">
        <f t="shared" si="6"/>
        <v>2019KS Praha</v>
      </c>
      <c r="C95" s="13">
        <v>2019</v>
      </c>
      <c r="D95" s="13" t="s">
        <v>14</v>
      </c>
      <c r="E95" s="28">
        <v>32</v>
      </c>
      <c r="F95" s="15">
        <v>27</v>
      </c>
      <c r="G95" s="29">
        <v>56</v>
      </c>
      <c r="H95" s="13">
        <v>2737</v>
      </c>
      <c r="I95" s="13">
        <v>2753</v>
      </c>
      <c r="J95" s="13">
        <v>26</v>
      </c>
      <c r="K95" s="15">
        <f t="shared" si="7"/>
        <v>3.4471485652015983</v>
      </c>
    </row>
    <row r="96" spans="1:11" x14ac:dyDescent="0.25">
      <c r="A96" s="13">
        <v>103</v>
      </c>
      <c r="B96" s="101" t="str">
        <f t="shared" si="6"/>
        <v>2019KS Č. Budějovice</v>
      </c>
      <c r="C96" s="13">
        <v>2019</v>
      </c>
      <c r="D96" s="13" t="s">
        <v>25</v>
      </c>
      <c r="E96" s="28">
        <v>70</v>
      </c>
      <c r="F96" s="15">
        <v>54</v>
      </c>
      <c r="G96" s="29">
        <v>144</v>
      </c>
      <c r="H96" s="13">
        <v>1095</v>
      </c>
      <c r="I96" s="13">
        <v>1099</v>
      </c>
      <c r="J96" s="13">
        <v>97</v>
      </c>
      <c r="K96" s="15">
        <f t="shared" si="7"/>
        <v>32.215650591446767</v>
      </c>
    </row>
    <row r="97" spans="1:11" x14ac:dyDescent="0.25">
      <c r="A97" s="13">
        <v>104</v>
      </c>
      <c r="B97" s="101" t="str">
        <f t="shared" si="6"/>
        <v>2019KS Plzeň</v>
      </c>
      <c r="C97" s="13">
        <v>2019</v>
      </c>
      <c r="D97" s="13" t="s">
        <v>34</v>
      </c>
      <c r="E97" s="28">
        <v>69</v>
      </c>
      <c r="F97" s="15">
        <v>41</v>
      </c>
      <c r="G97" s="29">
        <v>119</v>
      </c>
      <c r="H97" s="13">
        <v>2250</v>
      </c>
      <c r="I97" s="13">
        <v>2225</v>
      </c>
      <c r="J97" s="13">
        <v>179</v>
      </c>
      <c r="K97" s="15">
        <f t="shared" si="7"/>
        <v>29.364044943820225</v>
      </c>
    </row>
    <row r="98" spans="1:11" x14ac:dyDescent="0.25">
      <c r="A98" s="13">
        <v>105</v>
      </c>
      <c r="B98" s="101" t="str">
        <f t="shared" si="6"/>
        <v>2019KS Ústí n. Labem</v>
      </c>
      <c r="C98" s="13">
        <v>2019</v>
      </c>
      <c r="D98" s="13" t="s">
        <v>44</v>
      </c>
      <c r="E98" s="28">
        <v>71</v>
      </c>
      <c r="F98" s="15">
        <v>44</v>
      </c>
      <c r="G98" s="29">
        <v>145</v>
      </c>
      <c r="H98" s="13">
        <v>3268</v>
      </c>
      <c r="I98" s="13">
        <v>3305</v>
      </c>
      <c r="J98" s="13">
        <v>306</v>
      </c>
      <c r="K98" s="15">
        <f t="shared" si="7"/>
        <v>33.794251134644476</v>
      </c>
    </row>
    <row r="99" spans="1:11" x14ac:dyDescent="0.25">
      <c r="A99" s="13">
        <v>106</v>
      </c>
      <c r="B99" s="101" t="str">
        <f t="shared" si="6"/>
        <v>2019KS Hr. Králové</v>
      </c>
      <c r="C99" s="13">
        <v>2019</v>
      </c>
      <c r="D99" s="13" t="s">
        <v>55</v>
      </c>
      <c r="E99" s="28">
        <v>54</v>
      </c>
      <c r="F99" s="15">
        <v>42</v>
      </c>
      <c r="G99" s="29">
        <v>93</v>
      </c>
      <c r="H99" s="13">
        <v>2001</v>
      </c>
      <c r="I99" s="13">
        <v>2006</v>
      </c>
      <c r="J99" s="13">
        <v>87</v>
      </c>
      <c r="K99" s="15">
        <f t="shared" si="7"/>
        <v>15.830009970089732</v>
      </c>
    </row>
    <row r="100" spans="1:11" x14ac:dyDescent="0.25">
      <c r="A100" s="13">
        <v>107</v>
      </c>
      <c r="B100" s="101" t="str">
        <f t="shared" si="6"/>
        <v>2019KS Brno</v>
      </c>
      <c r="C100" s="13">
        <v>2019</v>
      </c>
      <c r="D100" s="13" t="s">
        <v>67</v>
      </c>
      <c r="E100" s="28">
        <v>55</v>
      </c>
      <c r="F100" s="15">
        <v>33</v>
      </c>
      <c r="G100" s="29">
        <v>85</v>
      </c>
      <c r="H100" s="13">
        <v>3248</v>
      </c>
      <c r="I100" s="13">
        <v>3183</v>
      </c>
      <c r="J100" s="13">
        <v>267</v>
      </c>
      <c r="K100" s="15">
        <f t="shared" si="7"/>
        <v>30.617342130065978</v>
      </c>
    </row>
    <row r="101" spans="1:11" ht="16.5" thickBot="1" x14ac:dyDescent="0.3">
      <c r="A101" s="18">
        <v>108</v>
      </c>
      <c r="B101" s="102" t="str">
        <f t="shared" si="6"/>
        <v>2019KS Ostrava</v>
      </c>
      <c r="C101" s="18">
        <v>2019</v>
      </c>
      <c r="D101" s="18" t="s">
        <v>82</v>
      </c>
      <c r="E101" s="30">
        <v>56</v>
      </c>
      <c r="F101" s="20">
        <v>41</v>
      </c>
      <c r="G101" s="31">
        <v>110</v>
      </c>
      <c r="H101" s="18">
        <v>3828</v>
      </c>
      <c r="I101" s="18">
        <v>3851</v>
      </c>
      <c r="J101" s="18">
        <v>311</v>
      </c>
      <c r="K101" s="20">
        <f t="shared" si="7"/>
        <v>29.476759283303036</v>
      </c>
    </row>
    <row r="102" spans="1:11" ht="16.5" thickTop="1" x14ac:dyDescent="0.25"/>
  </sheetData>
  <sheetProtection algorithmName="SHA-512" hashValue="d5ByXwtjb8hYw/SjK68j4yrCynhi0Q1VifT6Bv6PZ3SRTdsdwVYS58U70UKZxBR7pywbDfmRf620wJnZuxbAeQ==" saltValue="snQnhHGNvMpXk8paZkcHQA==" spinCount="100000" sheet="1" objects="1" scenarios="1"/>
  <autoFilter ref="A5:K101"/>
  <mergeCells count="2">
    <mergeCell ref="E4:G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9" tint="-0.249977111117893"/>
    <pageSetUpPr fitToPage="1"/>
  </sheetPr>
  <dimension ref="A1:Z56"/>
  <sheetViews>
    <sheetView showGridLines="0" zoomScale="80" zoomScaleNormal="80" workbookViewId="0">
      <pane ySplit="3" topLeftCell="A4" activePane="bottomLeft" state="frozen"/>
      <selection pane="bottomLeft" activeCell="A4" sqref="A4:E4"/>
    </sheetView>
  </sheetViews>
  <sheetFormatPr defaultRowHeight="15.75" x14ac:dyDescent="0.25"/>
  <cols>
    <col min="1" max="1" width="14.5" style="139" customWidth="1"/>
    <col min="2" max="2" width="21.875" style="139" customWidth="1"/>
    <col min="3" max="5" width="10.625" style="139" customWidth="1"/>
    <col min="6" max="6" width="33.625" style="139" customWidth="1"/>
    <col min="7" max="7" width="9" style="139"/>
    <col min="8" max="8" width="14.5" style="139" customWidth="1"/>
    <col min="9" max="9" width="21.875" style="139" customWidth="1"/>
    <col min="10" max="12" width="10.625" style="139" customWidth="1"/>
    <col min="13" max="15" width="9" style="139"/>
    <col min="16" max="16" width="5.875" style="139" customWidth="1"/>
    <col min="17" max="17" width="9" style="316"/>
    <col min="18" max="18" width="14.5" style="139" customWidth="1"/>
    <col min="19" max="19" width="21.875" style="139" customWidth="1"/>
    <col min="20" max="22" width="10.625" style="139" customWidth="1"/>
    <col min="23" max="16384" width="9" style="139"/>
  </cols>
  <sheetData>
    <row r="1" spans="1:26" x14ac:dyDescent="0.25">
      <c r="A1" s="172"/>
      <c r="B1" s="315" t="s">
        <v>263</v>
      </c>
      <c r="C1" s="172"/>
      <c r="D1" s="172"/>
      <c r="E1" s="172"/>
      <c r="F1" s="172"/>
      <c r="H1" s="326"/>
      <c r="I1" s="326"/>
      <c r="J1" s="326"/>
      <c r="K1" s="326"/>
      <c r="L1" s="326"/>
      <c r="M1" s="326"/>
      <c r="N1" s="326"/>
      <c r="O1" s="326"/>
      <c r="P1" s="326"/>
      <c r="R1" s="172"/>
      <c r="S1" s="172"/>
      <c r="T1" s="172"/>
      <c r="U1" s="172"/>
      <c r="V1" s="172"/>
      <c r="W1" s="172"/>
      <c r="X1" s="172"/>
      <c r="Y1" s="172"/>
      <c r="Z1" s="172"/>
    </row>
    <row r="2" spans="1:26" x14ac:dyDescent="0.25">
      <c r="A2" s="677" t="s">
        <v>192</v>
      </c>
      <c r="B2" s="677"/>
      <c r="C2" s="327" t="s">
        <v>3</v>
      </c>
      <c r="D2" s="315"/>
      <c r="E2" s="172"/>
      <c r="F2" s="172"/>
      <c r="H2" s="326"/>
      <c r="I2" s="326"/>
      <c r="J2" s="326"/>
      <c r="K2" s="326"/>
      <c r="L2" s="326"/>
      <c r="M2" s="326"/>
      <c r="N2" s="326"/>
      <c r="O2" s="326"/>
      <c r="P2" s="326"/>
      <c r="R2" s="172"/>
      <c r="S2" s="172"/>
      <c r="T2" s="172"/>
      <c r="U2" s="172"/>
      <c r="V2" s="172"/>
      <c r="W2" s="172"/>
      <c r="X2" s="172"/>
      <c r="Y2" s="172"/>
      <c r="Z2" s="172"/>
    </row>
    <row r="3" spans="1:26" x14ac:dyDescent="0.25">
      <c r="A3" s="172"/>
      <c r="B3" s="172"/>
      <c r="C3" s="172"/>
      <c r="D3" s="172"/>
      <c r="E3" s="172"/>
      <c r="F3" s="172"/>
      <c r="H3" s="326"/>
      <c r="I3" s="326"/>
      <c r="J3" s="326"/>
      <c r="K3" s="326"/>
      <c r="L3" s="326"/>
      <c r="M3" s="326"/>
      <c r="N3" s="326"/>
      <c r="O3" s="326"/>
      <c r="P3" s="326"/>
      <c r="R3" s="172"/>
      <c r="S3" s="172"/>
      <c r="T3" s="172"/>
      <c r="U3" s="172"/>
      <c r="V3" s="172"/>
      <c r="W3" s="172"/>
      <c r="X3" s="172"/>
      <c r="Y3" s="172"/>
      <c r="Z3" s="172"/>
    </row>
    <row r="4" spans="1:26" ht="16.5" thickBot="1" x14ac:dyDescent="0.3">
      <c r="A4" s="686" t="s">
        <v>205</v>
      </c>
      <c r="B4" s="686"/>
      <c r="C4" s="686"/>
      <c r="D4" s="686"/>
      <c r="E4" s="686"/>
      <c r="F4" s="170"/>
      <c r="G4" s="316"/>
      <c r="H4" s="687" t="s">
        <v>207</v>
      </c>
      <c r="I4" s="687"/>
      <c r="J4" s="687"/>
      <c r="K4" s="687"/>
      <c r="L4" s="687"/>
      <c r="M4" s="326"/>
      <c r="N4" s="326"/>
      <c r="O4" s="326"/>
      <c r="P4" s="326"/>
      <c r="R4" s="624" t="s">
        <v>208</v>
      </c>
      <c r="S4" s="624"/>
      <c r="T4" s="624"/>
      <c r="U4" s="624"/>
      <c r="V4" s="624"/>
      <c r="W4" s="172"/>
      <c r="X4" s="172"/>
      <c r="Y4" s="172"/>
      <c r="Z4" s="172"/>
    </row>
    <row r="5" spans="1:26" ht="33" thickTop="1" thickBot="1" x14ac:dyDescent="0.3">
      <c r="A5" s="629" t="s">
        <v>105</v>
      </c>
      <c r="B5" s="630"/>
      <c r="C5" s="181" t="s">
        <v>106</v>
      </c>
      <c r="D5" s="181" t="s">
        <v>120</v>
      </c>
      <c r="E5" s="181" t="s">
        <v>121</v>
      </c>
      <c r="F5" s="182"/>
      <c r="G5" s="316"/>
      <c r="H5" s="688" t="s">
        <v>105</v>
      </c>
      <c r="I5" s="689"/>
      <c r="J5" s="328" t="s">
        <v>106</v>
      </c>
      <c r="K5" s="328" t="s">
        <v>120</v>
      </c>
      <c r="L5" s="328" t="s">
        <v>121</v>
      </c>
      <c r="M5" s="326"/>
      <c r="N5" s="326"/>
      <c r="O5" s="326"/>
      <c r="P5" s="326"/>
      <c r="R5" s="682" t="s">
        <v>105</v>
      </c>
      <c r="S5" s="683"/>
      <c r="T5" s="190" t="s">
        <v>106</v>
      </c>
      <c r="U5" s="190" t="s">
        <v>120</v>
      </c>
      <c r="V5" s="190" t="s">
        <v>121</v>
      </c>
      <c r="W5" s="172"/>
      <c r="X5" s="172"/>
      <c r="Y5" s="172"/>
      <c r="Z5" s="172"/>
    </row>
    <row r="6" spans="1:26" ht="16.5" thickTop="1" x14ac:dyDescent="0.25">
      <c r="A6" s="631" t="s">
        <v>1</v>
      </c>
      <c r="B6" s="191" t="s">
        <v>96</v>
      </c>
      <c r="C6" s="192">
        <f>VLOOKUP($C$2,Přehled_C_2019_KS!$B$4:$O$12,MATCH($B6,Přehled_C_2019_KS!$B$4:$O$4,0),0)</f>
        <v>971</v>
      </c>
      <c r="D6" s="192">
        <f>HLOOKUP(B6,Přehled_C_2019_KS!$C$4:$O$13,10,0)</f>
        <v>565</v>
      </c>
      <c r="E6" s="194">
        <f>_xlfn.RANK.EQ(C6,Přehled_C_2019_KS!$C$5:$C$12,1)</f>
        <v>8</v>
      </c>
      <c r="F6" s="195"/>
      <c r="G6" s="316"/>
      <c r="H6" s="690" t="s">
        <v>1</v>
      </c>
      <c r="I6" s="329" t="s">
        <v>96</v>
      </c>
      <c r="J6" s="330">
        <f>VLOOKUP($C$2,Přehled_C_2019_KS!$B$4:$O$12,MATCH($B6,Přehled_C_2019_KS!$B$4:$O$4,0),0)</f>
        <v>971</v>
      </c>
      <c r="K6" s="330">
        <f>HLOOKUP(I6,Přehled_C_2019_KS!$C$4:$O$13,10,0)</f>
        <v>565</v>
      </c>
      <c r="L6" s="331">
        <f>_xlfn.RANK.EQ(J6,Přehled_C_2019_KS!$C$5:$C$12,1)</f>
        <v>8</v>
      </c>
      <c r="M6" s="326"/>
      <c r="N6" s="326"/>
      <c r="O6" s="326"/>
      <c r="P6" s="326"/>
      <c r="R6" s="625" t="s">
        <v>1</v>
      </c>
      <c r="S6" s="204" t="s">
        <v>96</v>
      </c>
      <c r="T6" s="205">
        <f>VLOOKUP($C$2,Přehled_Co_2019_KS!$B$4:$O$12,MATCH($B6,Přehled_Co_2019_KS!$B$4:$O$4,0),0)</f>
        <v>74</v>
      </c>
      <c r="U6" s="205">
        <f>HLOOKUP(S6,Přehled_Co_2019_KS!$C$4:$O$13,10,0)</f>
        <v>125</v>
      </c>
      <c r="V6" s="207">
        <f>_xlfn.RANK.EQ(T6,Přehled_Co_2019_KS!$C$5:$C$12,1)</f>
        <v>2</v>
      </c>
      <c r="W6" s="172"/>
      <c r="X6" s="172"/>
      <c r="Y6" s="172"/>
      <c r="Z6" s="172"/>
    </row>
    <row r="7" spans="1:26" x14ac:dyDescent="0.25">
      <c r="A7" s="632"/>
      <c r="B7" s="208" t="s">
        <v>97</v>
      </c>
      <c r="C7" s="209">
        <f>VLOOKUP($C$2,Přehled_C_2019_KS!$B$4:$O$12,MATCH($B7,Přehled_C_2019_KS!$B$4:$O$4,0),0)</f>
        <v>482</v>
      </c>
      <c r="D7" s="209">
        <f>HLOOKUP(B7,Přehled_C_2019_KS!$C$4:$O$13,10,0)</f>
        <v>270</v>
      </c>
      <c r="E7" s="211">
        <f>_xlfn.RANK.EQ(C7,Přehled_C_2019_KS!$D$5:$D$12,1)</f>
        <v>8</v>
      </c>
      <c r="F7" s="195"/>
      <c r="G7" s="316"/>
      <c r="H7" s="691"/>
      <c r="I7" s="332" t="s">
        <v>97</v>
      </c>
      <c r="J7" s="333">
        <f>VLOOKUP($C$2,Přehled_C_2019_KS!$B$4:$O$12,MATCH($B7,Přehled_C_2019_KS!$B$4:$O$4,0),0)</f>
        <v>482</v>
      </c>
      <c r="K7" s="333">
        <f>HLOOKUP(I7,Přehled_C_2019_KS!$C$4:$O$13,10,0)</f>
        <v>270</v>
      </c>
      <c r="L7" s="334">
        <f>_xlfn.RANK.EQ(J7,Přehled_C_2019_KS!$D$5:$D$12,1)</f>
        <v>8</v>
      </c>
      <c r="M7" s="326"/>
      <c r="N7" s="326"/>
      <c r="O7" s="326"/>
      <c r="P7" s="326"/>
      <c r="R7" s="626"/>
      <c r="S7" s="216" t="s">
        <v>97</v>
      </c>
      <c r="T7" s="217">
        <f>VLOOKUP($C$2,Přehled_Co_2019_KS!$B$4:$O$12,MATCH($B7,Přehled_Co_2019_KS!$B$4:$O$4,0),0)</f>
        <v>55</v>
      </c>
      <c r="U7" s="217">
        <f>HLOOKUP(S7,Přehled_Co_2019_KS!$C$4:$O$13,10,0)</f>
        <v>65</v>
      </c>
      <c r="V7" s="219">
        <f>_xlfn.RANK.EQ(T7,Přehled_Co_2019_KS!$D$5:$D$12,1)</f>
        <v>3</v>
      </c>
      <c r="W7" s="172"/>
      <c r="X7" s="172"/>
      <c r="Y7" s="172"/>
      <c r="Z7" s="172"/>
    </row>
    <row r="8" spans="1:26" x14ac:dyDescent="0.25">
      <c r="A8" s="633"/>
      <c r="B8" s="220" t="s">
        <v>98</v>
      </c>
      <c r="C8" s="221">
        <f>VLOOKUP($C$2,Přehled_C_2019_KS!$B$4:$O$12,MATCH($B8,Přehled_C_2019_KS!$B$4:$O$4,0),0)</f>
        <v>2442</v>
      </c>
      <c r="D8" s="221">
        <f>HLOOKUP(B8,Přehled_C_2019_KS!$C$4:$O$13,10,0)</f>
        <v>1487</v>
      </c>
      <c r="E8" s="223">
        <f>_xlfn.RANK.EQ(C8,Přehled_C_2019_KS!$E$5:$E$12,1)</f>
        <v>8</v>
      </c>
      <c r="F8" s="195"/>
      <c r="G8" s="316"/>
      <c r="H8" s="692"/>
      <c r="I8" s="335" t="s">
        <v>98</v>
      </c>
      <c r="J8" s="336">
        <f>VLOOKUP($C$2,Přehled_C_2019_KS!$B$4:$O$12,MATCH($B8,Přehled_C_2019_KS!$B$4:$O$4,0),0)</f>
        <v>2442</v>
      </c>
      <c r="K8" s="336">
        <f>HLOOKUP(I8,Přehled_C_2019_KS!$C$4:$O$13,10,0)</f>
        <v>1487</v>
      </c>
      <c r="L8" s="337">
        <f>_xlfn.RANK.EQ(J8,Přehled_C_2019_KS!$E$5:$E$12,1)</f>
        <v>8</v>
      </c>
      <c r="M8" s="326"/>
      <c r="N8" s="326"/>
      <c r="O8" s="326"/>
      <c r="P8" s="326"/>
      <c r="R8" s="627"/>
      <c r="S8" s="228" t="s">
        <v>98</v>
      </c>
      <c r="T8" s="229">
        <f>VLOOKUP($C$2,Přehled_Co_2019_KS!$B$4:$O$12,MATCH($B8,Přehled_Co_2019_KS!$B$4:$O$4,0),0)</f>
        <v>134</v>
      </c>
      <c r="U8" s="229">
        <f>HLOOKUP(S8,Přehled_Co_2019_KS!$C$4:$O$13,10,0)</f>
        <v>281</v>
      </c>
      <c r="V8" s="231">
        <f>_xlfn.RANK.EQ(T8,Přehled_Co_2019_KS!$E$5:$E$12,1)</f>
        <v>2</v>
      </c>
      <c r="W8" s="172"/>
      <c r="X8" s="172"/>
      <c r="Y8" s="172"/>
      <c r="Z8" s="172"/>
    </row>
    <row r="9" spans="1:26" x14ac:dyDescent="0.25">
      <c r="A9" s="634" t="s">
        <v>108</v>
      </c>
      <c r="B9" s="232" t="s">
        <v>99</v>
      </c>
      <c r="C9" s="233">
        <f>VLOOKUP($C$2,Přehled_C_2019_KS!$B$4:$O$12,MATCH($B9,Přehled_C_2019_KS!$B$4:$O$4,0),0)</f>
        <v>39.735100000000003</v>
      </c>
      <c r="D9" s="236">
        <f>HLOOKUP(B9,Přehled_C_2019_KS!$C$4:$O$13,10,0)</f>
        <v>35.56</v>
      </c>
      <c r="E9" s="235">
        <f>_xlfn.RANK.EQ(C9,Přehled_C_2019_KS!$F$5:$F$12,1)</f>
        <v>5</v>
      </c>
      <c r="F9" s="195"/>
      <c r="G9" s="316"/>
      <c r="H9" s="693" t="s">
        <v>108</v>
      </c>
      <c r="I9" s="338" t="s">
        <v>99</v>
      </c>
      <c r="J9" s="339">
        <f>VLOOKUP($C$2,Přehled_C_2019_KS!$B$4:$O$12,MATCH($B9,Přehled_C_2019_KS!$B$4:$O$4,0),0)</f>
        <v>39.735100000000003</v>
      </c>
      <c r="K9" s="340">
        <f>HLOOKUP(I9,Přehled_C_2019_KS!$C$4:$O$13,10,0)</f>
        <v>35.56</v>
      </c>
      <c r="L9" s="341">
        <f>_xlfn.RANK.EQ(J9,Přehled_C_2019_KS!$F$5:$F$12,1)</f>
        <v>5</v>
      </c>
      <c r="M9" s="326"/>
      <c r="N9" s="326"/>
      <c r="O9" s="326"/>
      <c r="P9" s="326"/>
      <c r="R9" s="628" t="s">
        <v>109</v>
      </c>
      <c r="S9" s="242" t="s">
        <v>181</v>
      </c>
      <c r="T9" s="243">
        <f>VLOOKUP($C$2,Přehled_Co_2019_KS!$B$4:$O$12,MATCH($B12,Přehled_Co_2019_KS!$B$4:$O$4,0),0)</f>
        <v>13220</v>
      </c>
      <c r="U9" s="244">
        <f>HLOOKUP(S9,Přehled_Co_2019_KS!$C$4:$O$13,10,0)</f>
        <v>6249.25</v>
      </c>
      <c r="V9" s="245" t="s">
        <v>113</v>
      </c>
      <c r="W9" s="172"/>
      <c r="X9" s="172"/>
      <c r="Y9" s="172"/>
      <c r="Z9" s="172"/>
    </row>
    <row r="10" spans="1:26" x14ac:dyDescent="0.25">
      <c r="A10" s="632"/>
      <c r="B10" s="208" t="s">
        <v>100</v>
      </c>
      <c r="C10" s="246">
        <f>VLOOKUP($C$2,Přehled_C_2019_KS!$B$4:$O$12,MATCH($B10,Přehled_C_2019_KS!$B$4:$O$4,0),0)</f>
        <v>54.71698</v>
      </c>
      <c r="D10" s="247">
        <f>HLOOKUP(B10,Přehled_C_2019_KS!$C$4:$O$13,10,0)</f>
        <v>41.75</v>
      </c>
      <c r="E10" s="211">
        <f>_xlfn.RANK.EQ(C10,Přehled_C_2019_KS!$G$5:$G$12,1)</f>
        <v>7</v>
      </c>
      <c r="F10" s="195"/>
      <c r="G10" s="316"/>
      <c r="H10" s="691"/>
      <c r="I10" s="332" t="s">
        <v>100</v>
      </c>
      <c r="J10" s="342">
        <f>VLOOKUP($C$2,Přehled_C_2019_KS!$B$4:$O$12,MATCH($B10,Přehled_C_2019_KS!$B$4:$O$4,0),0)</f>
        <v>54.71698</v>
      </c>
      <c r="K10" s="343">
        <f>HLOOKUP(I10,Přehled_C_2019_KS!$C$4:$O$13,10,0)</f>
        <v>41.75</v>
      </c>
      <c r="L10" s="334">
        <f>_xlfn.RANK.EQ(J10,Přehled_C_2019_KS!$G$5:$G$12,1)</f>
        <v>7</v>
      </c>
      <c r="M10" s="326"/>
      <c r="N10" s="326"/>
      <c r="O10" s="326"/>
      <c r="P10" s="326"/>
      <c r="R10" s="626"/>
      <c r="S10" s="216" t="s">
        <v>185</v>
      </c>
      <c r="T10" s="250">
        <f>VLOOKUP($C$2,Přehled_Co_2019_KS!$B$4:$O$12,MATCH($B13,Přehled_Co_2019_KS!$B$4:$O$4,0),0)</f>
        <v>13097</v>
      </c>
      <c r="U10" s="217">
        <f>HLOOKUP(S10,Přehled_Co_2019_KS!$C$4:$O$13,10,0)</f>
        <v>6443.375</v>
      </c>
      <c r="V10" s="219" t="s">
        <v>113</v>
      </c>
      <c r="W10" s="172"/>
      <c r="X10" s="172"/>
      <c r="Y10" s="172"/>
      <c r="Z10" s="172"/>
    </row>
    <row r="11" spans="1:26" x14ac:dyDescent="0.25">
      <c r="A11" s="633"/>
      <c r="B11" s="220" t="s">
        <v>164</v>
      </c>
      <c r="C11" s="252">
        <f>VLOOKUP($C$2,Přehled_C_2019_KS!$B$4:$O$12,MATCH($B11,Přehled_C_2019_KS!$B$4:$O$4,0),0)</f>
        <v>21.741846719980003</v>
      </c>
      <c r="D11" s="254">
        <f>HLOOKUP(B11,Přehled_C_2019_KS!$C$4:$O$13,10,0)</f>
        <v>14.846300000000001</v>
      </c>
      <c r="E11" s="223">
        <f>_xlfn.RANK.EQ(C11,Přehled_C_2019_KS!$H$5:$H$12,1)</f>
        <v>7</v>
      </c>
      <c r="F11" s="195"/>
      <c r="G11" s="316"/>
      <c r="H11" s="692"/>
      <c r="I11" s="335" t="s">
        <v>164</v>
      </c>
      <c r="J11" s="344">
        <f>VLOOKUP($C$2,Přehled_C_2019_KS!$B$4:$O$12,MATCH($B11,Přehled_C_2019_KS!$B$4:$O$4,0),0)</f>
        <v>21.741846719980003</v>
      </c>
      <c r="K11" s="345">
        <f>HLOOKUP(I11,Přehled_C_2019_KS!$C$4:$O$13,10,0)</f>
        <v>14.846300000000001</v>
      </c>
      <c r="L11" s="337">
        <f>_xlfn.RANK.EQ(J11,Přehled_C_2019_KS!$H$5:$H$12,1)</f>
        <v>7</v>
      </c>
      <c r="M11" s="326"/>
      <c r="N11" s="326"/>
      <c r="O11" s="326"/>
      <c r="P11" s="326"/>
      <c r="R11" s="626"/>
      <c r="S11" s="216" t="s">
        <v>184</v>
      </c>
      <c r="T11" s="250">
        <f>VLOOKUP($C$2,Přehled_Co_2019_KS!$B$4:$O$12,MATCH($B14,Přehled_Co_2019_KS!$B$4:$O$4,0),0)</f>
        <v>1618</v>
      </c>
      <c r="U11" s="217">
        <f>HLOOKUP(S11,Přehled_Co_2019_KS!$C$4:$O$13,10,0)</f>
        <v>1086.75</v>
      </c>
      <c r="V11" s="346" t="s">
        <v>113</v>
      </c>
      <c r="W11" s="172"/>
      <c r="X11" s="172"/>
      <c r="Y11" s="172"/>
      <c r="Z11" s="172"/>
    </row>
    <row r="12" spans="1:26" x14ac:dyDescent="0.25">
      <c r="A12" s="634" t="s">
        <v>109</v>
      </c>
      <c r="B12" s="232" t="s">
        <v>181</v>
      </c>
      <c r="C12" s="258">
        <f>VLOOKUP($C$2,Přehled_C_2019_KS!$B$4:$O$12,MATCH($B12,Přehled_C_2019_KS!$B$4:$O$4,0),0)</f>
        <v>280</v>
      </c>
      <c r="D12" s="259">
        <f>HLOOKUP(B12,Přehled_C_2019_KS!$C$4:$O$13,10,0)</f>
        <v>137.75</v>
      </c>
      <c r="E12" s="235" t="s">
        <v>113</v>
      </c>
      <c r="F12" s="195"/>
      <c r="G12" s="316"/>
      <c r="H12" s="693" t="s">
        <v>109</v>
      </c>
      <c r="I12" s="338" t="s">
        <v>181</v>
      </c>
      <c r="J12" s="347">
        <f>VLOOKUP($C$2,Přehled_C_2019_KS!$B$4:$O$12,MATCH($B12,Přehled_C_2019_KS!$B$4:$O$4,0),0)</f>
        <v>280</v>
      </c>
      <c r="K12" s="348">
        <f>HLOOKUP(I12,Přehled_C_2019_KS!$C$4:$O$13,10,0)</f>
        <v>137.75</v>
      </c>
      <c r="L12" s="341" t="s">
        <v>113</v>
      </c>
      <c r="M12" s="326"/>
      <c r="N12" s="326"/>
      <c r="O12" s="326"/>
      <c r="P12" s="326"/>
      <c r="R12" s="626"/>
      <c r="S12" s="216" t="s">
        <v>112</v>
      </c>
      <c r="T12" s="262">
        <f>VLOOKUP($C$2,Přehled_Co_2019_KS!$B$4:$O$12,MATCH($B15,Přehled_Co_2019_KS!$B$4:$O$4,0),0)</f>
        <v>99.069591527987896</v>
      </c>
      <c r="U12" s="264">
        <f>HLOOKUP(S12,Přehled_Co_2019_KS!$C$4:$O$13,10,0)</f>
        <v>103.10637276473176</v>
      </c>
      <c r="V12" s="219">
        <f>_xlfn.RANK.EQ(T12,Přehled_Co_2019_KS!$I$5:$I$12,0)</f>
        <v>8</v>
      </c>
      <c r="W12" s="172"/>
      <c r="X12" s="172"/>
      <c r="Y12" s="172"/>
      <c r="Z12" s="172"/>
    </row>
    <row r="13" spans="1:26" x14ac:dyDescent="0.25">
      <c r="A13" s="632"/>
      <c r="B13" s="208" t="s">
        <v>185</v>
      </c>
      <c r="C13" s="265">
        <f>VLOOKUP($C$2,Přehled_C_2019_KS!$B$4:$O$12,MATCH($B13,Přehled_C_2019_KS!$B$4:$O$4,0),0)</f>
        <v>301</v>
      </c>
      <c r="D13" s="209">
        <f>HLOOKUP(B13,Přehled_C_2019_KS!$C$4:$O$13,10,0)</f>
        <v>145.25</v>
      </c>
      <c r="E13" s="211" t="s">
        <v>113</v>
      </c>
      <c r="F13" s="195"/>
      <c r="G13" s="316"/>
      <c r="H13" s="691"/>
      <c r="I13" s="332" t="s">
        <v>185</v>
      </c>
      <c r="J13" s="349">
        <f>VLOOKUP($C$2,Přehled_C_2019_KS!$B$4:$O$12,MATCH($B13,Přehled_C_2019_KS!$B$4:$O$4,0),0)</f>
        <v>301</v>
      </c>
      <c r="K13" s="333">
        <f>HLOOKUP(I13,Přehled_C_2019_KS!$C$4:$O$13,10,0)</f>
        <v>145.25</v>
      </c>
      <c r="L13" s="334" t="s">
        <v>113</v>
      </c>
      <c r="M13" s="326"/>
      <c r="N13" s="326"/>
      <c r="O13" s="326"/>
      <c r="P13" s="326"/>
      <c r="R13" s="626"/>
      <c r="S13" s="537" t="s">
        <v>177</v>
      </c>
      <c r="T13" s="594">
        <f>VLOOKUP($C$2,Přehled_Co_2019_KS!$B$4:$O$12,MATCH($B16,Přehled_Co_2019_KS!$B$4:$O$4,0),0)</f>
        <v>45.092005802855617</v>
      </c>
      <c r="U13" s="539">
        <f>HLOOKUP(S13,Přehled_Co_2019_KS!$C$4:$O$13,10,0)</f>
        <v>61.561487574446616</v>
      </c>
      <c r="V13" s="346">
        <f>_xlfn.RANK.EQ(T13,Přehled_Co_2019_KS!$J$5:$J$12,1)</f>
        <v>5</v>
      </c>
      <c r="W13" s="172"/>
      <c r="X13" s="172"/>
      <c r="Y13" s="172"/>
      <c r="Z13" s="172"/>
    </row>
    <row r="14" spans="1:26" x14ac:dyDescent="0.25">
      <c r="A14" s="632"/>
      <c r="B14" s="208" t="s">
        <v>184</v>
      </c>
      <c r="C14" s="265">
        <f>VLOOKUP($C$2,Přehled_C_2019_KS!$B$4:$O$12,MATCH($B14,Přehled_C_2019_KS!$B$4:$O$4,0),0)</f>
        <v>274</v>
      </c>
      <c r="D14" s="209">
        <f>HLOOKUP(B14,Přehled_C_2019_KS!$C$4:$O$13,10,0)</f>
        <v>93.375</v>
      </c>
      <c r="E14" s="324" t="s">
        <v>113</v>
      </c>
      <c r="F14" s="195"/>
      <c r="G14" s="316"/>
      <c r="H14" s="691"/>
      <c r="I14" s="332" t="s">
        <v>184</v>
      </c>
      <c r="J14" s="349">
        <f>VLOOKUP($C$2,Přehled_C_2019_KS!$B$4:$O$12,MATCH($B14,Přehled_C_2019_KS!$B$4:$O$4,0),0)</f>
        <v>274</v>
      </c>
      <c r="K14" s="333">
        <f>HLOOKUP(I14,Přehled_C_2019_KS!$C$4:$O$13,10,0)</f>
        <v>93.375</v>
      </c>
      <c r="L14" s="351" t="s">
        <v>113</v>
      </c>
      <c r="M14" s="326"/>
      <c r="N14" s="326"/>
      <c r="O14" s="326"/>
      <c r="P14" s="326"/>
      <c r="R14" s="532" t="s">
        <v>275</v>
      </c>
      <c r="S14" s="533"/>
      <c r="T14" s="587">
        <f>VLOOKUP($C$2,Přehled_Co_2019_KS!$B$4:$O$12,MATCH($R14,Přehled_Co_2019_KS!$B$4:$O$4,0),0)</f>
        <v>94</v>
      </c>
      <c r="U14" s="588">
        <f>HLOOKUP(R14,Přehled_Co_2019_KS!$C$4:$O$13,10,0)</f>
        <v>48.792499999999997</v>
      </c>
      <c r="V14" s="536">
        <f>_xlfn.RANK.EQ(T14,Přehled_Co_2019_KS!$K$5:$K$12,0)</f>
        <v>1</v>
      </c>
      <c r="W14" s="172"/>
      <c r="X14" s="172"/>
      <c r="Y14" s="172"/>
      <c r="Z14" s="172"/>
    </row>
    <row r="15" spans="1:26" x14ac:dyDescent="0.25">
      <c r="A15" s="632"/>
      <c r="B15" s="208" t="s">
        <v>112</v>
      </c>
      <c r="C15" s="246">
        <f>VLOOKUP($C$2,Přehled_C_2019_KS!$B$4:$O$12,MATCH($B15,Přehled_C_2019_KS!$B$4:$O$4,0),0)</f>
        <v>107.5</v>
      </c>
      <c r="D15" s="247">
        <f>HLOOKUP(B15,Přehled_C_2019_KS!$C$4:$O$13,10,0)</f>
        <v>105.44464609800363</v>
      </c>
      <c r="E15" s="211">
        <f>_xlfn.RANK.EQ(C15,Přehled_C_2019_KS!$L$5:$L$12,0)</f>
        <v>4</v>
      </c>
      <c r="F15" s="195"/>
      <c r="G15" s="316"/>
      <c r="H15" s="691"/>
      <c r="I15" s="332" t="s">
        <v>112</v>
      </c>
      <c r="J15" s="342">
        <f>VLOOKUP($C$2,Přehled_C_2019_KS!$B$4:$O$12,MATCH($B15,Přehled_C_2019_KS!$B$4:$O$4,0),0)</f>
        <v>107.5</v>
      </c>
      <c r="K15" s="343">
        <f>HLOOKUP(I15,Přehled_C_2019_KS!$C$4:$O$13,10,0)</f>
        <v>105.44464609800363</v>
      </c>
      <c r="L15" s="334">
        <f>_xlfn.RANK.EQ(J15,Přehled_C_2019_KS!$L$5:$L$12,0)</f>
        <v>4</v>
      </c>
      <c r="M15" s="326"/>
      <c r="N15" s="326"/>
      <c r="O15" s="326"/>
      <c r="P15" s="326"/>
      <c r="R15" s="621" t="s">
        <v>277</v>
      </c>
      <c r="S15" s="584" t="s">
        <v>101</v>
      </c>
      <c r="T15" s="585">
        <f>VLOOKUP($C$2,Přehled_Co_2019_KS!$B$4:$O$12,MATCH($B18,Přehled_Co_2019_KS!$B$4:$O$4,0),0)</f>
        <v>140.63829787234042</v>
      </c>
      <c r="U15" s="585">
        <f>HLOOKUP(S15,Přehled_Co_2019_KS!$C$4:$O$13,10,0)</f>
        <v>128.0780857713788</v>
      </c>
      <c r="V15" s="586">
        <f>_xlfn.RANK.EQ(T15,Přehled_Co_2019_KS!$L$5:$L$12,0)</f>
        <v>2</v>
      </c>
      <c r="W15" s="172"/>
      <c r="X15" s="172"/>
      <c r="Y15" s="172"/>
      <c r="Z15" s="172"/>
    </row>
    <row r="16" spans="1:26" x14ac:dyDescent="0.25">
      <c r="A16" s="632"/>
      <c r="B16" s="570" t="s">
        <v>177</v>
      </c>
      <c r="C16" s="571">
        <f>VLOOKUP($C$2,Přehled_C_2019_KS!$B$4:$O$12,MATCH($B16,Přehled_C_2019_KS!$B$4:$O$4,0),0)</f>
        <v>332.25913621262458</v>
      </c>
      <c r="D16" s="572">
        <f>HLOOKUP(B16,Přehled_C_2019_KS!$C$4:$O$13,10,0)</f>
        <v>234.64285714285717</v>
      </c>
      <c r="E16" s="324">
        <f>_xlfn.RANK.EQ(C16,Přehled_C_2019_KS!$M$5:$M$12,1)</f>
        <v>8</v>
      </c>
      <c r="F16" s="195"/>
      <c r="G16" s="316"/>
      <c r="H16" s="691"/>
      <c r="I16" s="372" t="s">
        <v>177</v>
      </c>
      <c r="J16" s="568">
        <f>VLOOKUP($C$2,Přehled_C_2019_KS!$B$4:$O$12,MATCH($B16,Přehled_C_2019_KS!$B$4:$O$4,0),0)</f>
        <v>332.25913621262458</v>
      </c>
      <c r="K16" s="569">
        <f>HLOOKUP(I16,Přehled_C_2019_KS!$C$4:$O$13,10,0)</f>
        <v>234.64285714285717</v>
      </c>
      <c r="L16" s="351">
        <f>_xlfn.RANK.EQ(J16,Přehled_C_2019_KS!$M$5:$M$12,1)</f>
        <v>8</v>
      </c>
      <c r="M16" s="326"/>
      <c r="N16" s="326"/>
      <c r="O16" s="326"/>
      <c r="P16" s="326"/>
      <c r="R16" s="621"/>
      <c r="S16" s="216" t="s">
        <v>102</v>
      </c>
      <c r="T16" s="574">
        <f>VLOOKUP($C$2,Přehled_Co_2019_KS!$B$4:$O$12,MATCH($B19,Přehled_Co_2019_KS!$B$4:$O$4,0),0)</f>
        <v>139.32978723404256</v>
      </c>
      <c r="U16" s="574">
        <f>HLOOKUP(S16,Přehled_Co_2019_KS!$C$4:$O$13,10,0)</f>
        <v>132.05666854537071</v>
      </c>
      <c r="V16" s="219">
        <f>_xlfn.RANK.EQ(T16,Přehled_Co_2019_KS!$M$5:$M$12,0)</f>
        <v>2</v>
      </c>
      <c r="W16" s="172"/>
      <c r="X16" s="172"/>
      <c r="Y16" s="172"/>
      <c r="Z16" s="172"/>
    </row>
    <row r="17" spans="1:26" ht="16.5" thickBot="1" x14ac:dyDescent="0.3">
      <c r="A17" s="285" t="s">
        <v>275</v>
      </c>
      <c r="B17" s="286"/>
      <c r="C17" s="604">
        <f>VLOOKUP($C$2,Přehled_C_2019_KS!$B$4:$O$12,MATCH($A17,Přehled_C_2019_KS!$B$4:$O$4,0),0)</f>
        <v>6</v>
      </c>
      <c r="D17" s="287">
        <f>HLOOKUP(A17,Přehled_C_2019_KS!$C$4:$O$13,10,0)</f>
        <v>2.3374999999999999</v>
      </c>
      <c r="E17" s="289">
        <f>_xlfn.RANK.EQ(C17,Přehled_C_2019_KS!$N$5:$N$12,0)</f>
        <v>1</v>
      </c>
      <c r="F17" s="195"/>
      <c r="G17" s="316"/>
      <c r="H17" s="579" t="s">
        <v>275</v>
      </c>
      <c r="I17" s="580"/>
      <c r="J17" s="581">
        <f>VLOOKUP($C$2,Přehled_Cm_2019_KS!$B$4:$O$12,MATCH($H17,Přehled_Cm_2019_KS!$B$4:$O$4,0),0)</f>
        <v>21</v>
      </c>
      <c r="K17" s="582">
        <f>HLOOKUP(H17,Přehled_Cm_2019_KS!$C$4:$O$13,10,0)</f>
        <v>9.9562500000000007</v>
      </c>
      <c r="L17" s="583">
        <f>_xlfn.RANK.EQ(J17,Přehled_Cm_2019_KS!$N$5:$N$12,0)</f>
        <v>1</v>
      </c>
      <c r="M17" s="326"/>
      <c r="N17" s="326"/>
      <c r="O17" s="326"/>
      <c r="P17" s="326"/>
      <c r="R17" s="622"/>
      <c r="S17" s="276" t="s">
        <v>103</v>
      </c>
      <c r="T17" s="575">
        <f>VLOOKUP($C$2,Přehled_Co_2019_KS!$B$4:$O$12,MATCH($B20,Přehled_Co_2019_KS!$B$4:$O$4,0),0)</f>
        <v>17.212765957446809</v>
      </c>
      <c r="U17" s="575">
        <f>HLOOKUP(S17,Přehled_Co_2019_KS!$C$4:$O$13,10,0)</f>
        <v>22.272890300763439</v>
      </c>
      <c r="V17" s="278">
        <f>_xlfn.RANK.EQ(T17,Přehled_Co_2019_KS!$N$5:$N$12,1)</f>
        <v>5</v>
      </c>
      <c r="W17" s="172"/>
      <c r="X17" s="172"/>
      <c r="Y17" s="172"/>
      <c r="Z17" s="172"/>
    </row>
    <row r="18" spans="1:26" ht="16.5" customHeight="1" thickTop="1" x14ac:dyDescent="0.25">
      <c r="A18" s="649" t="s">
        <v>277</v>
      </c>
      <c r="B18" s="605" t="s">
        <v>101</v>
      </c>
      <c r="C18" s="606">
        <f>VLOOKUP($C$2,Přehled_C_2019_KS!$B$4:$O$12,MATCH($B18,Přehled_C_2019_KS!$B$4:$Q$4,0),0)</f>
        <v>46.666666666666664</v>
      </c>
      <c r="D18" s="606">
        <f>HLOOKUP(B18,Přehled_C_2019_KS!$C$4:$Q$13,10,0)</f>
        <v>58.930481283422459</v>
      </c>
      <c r="E18" s="607">
        <f>_xlfn.RANK.EQ(C18,Přehled_C_2019_KS!$O$5:$O$12,0)</f>
        <v>6</v>
      </c>
      <c r="F18" s="168"/>
      <c r="G18" s="316"/>
      <c r="H18" s="684" t="s">
        <v>277</v>
      </c>
      <c r="I18" s="576" t="s">
        <v>101</v>
      </c>
      <c r="J18" s="577">
        <f>VLOOKUP($C$2,Přehled_Cm_2019_KS!$B$4:$R$12,MATCH($I18,Přehled_Cm_2019_KS!$B$4:$R$4,0),0)</f>
        <v>480.33333333333331</v>
      </c>
      <c r="K18" s="577">
        <f>HLOOKUP(I18,Přehled_Cm_2019_KS!$C$4:$R$13,10,0)</f>
        <v>283.69114877589453</v>
      </c>
      <c r="L18" s="578">
        <f>_xlfn.RANK.EQ(J18,Přehled_Cm_2019_KS!$P$5:$P$12,0)</f>
        <v>2</v>
      </c>
      <c r="M18" s="326"/>
      <c r="N18" s="326"/>
      <c r="O18" s="326"/>
      <c r="P18" s="326"/>
      <c r="R18" s="352" t="s">
        <v>293</v>
      </c>
      <c r="S18" s="172"/>
      <c r="T18" s="172"/>
      <c r="U18" s="172"/>
      <c r="V18" s="172"/>
      <c r="W18" s="172"/>
      <c r="X18" s="172"/>
      <c r="Y18" s="172"/>
      <c r="Z18" s="172"/>
    </row>
    <row r="19" spans="1:26" x14ac:dyDescent="0.25">
      <c r="A19" s="649"/>
      <c r="B19" s="208" t="s">
        <v>102</v>
      </c>
      <c r="C19" s="557">
        <f>VLOOKUP($C$2,Přehled_C_2019_KS!$B$4:$Q$12,MATCH($B19,Přehled_C_2019_KS!$B$4:$Q$4,0),0)</f>
        <v>50.166666666666664</v>
      </c>
      <c r="D19" s="557">
        <f>HLOOKUP(B19,Přehled_C_2019_KS!$C$4:$Q$13,10,0)</f>
        <v>62.139037433155082</v>
      </c>
      <c r="E19" s="211">
        <f>_xlfn.RANK.EQ(C19,Přehled_C_2019_KS!$P$5:$P$12,0)</f>
        <v>6</v>
      </c>
      <c r="F19" s="168"/>
      <c r="G19" s="316"/>
      <c r="H19" s="684"/>
      <c r="I19" s="332" t="s">
        <v>102</v>
      </c>
      <c r="J19" s="566">
        <f>VLOOKUP($C$2,Přehled_Cm_2019_KS!$B$4:$R$12,MATCH($I19,Přehled_Cm_2019_KS!$B$4:$R$4,0),0)</f>
        <v>516.57142857142856</v>
      </c>
      <c r="K19" s="566">
        <f>HLOOKUP(I19,Přehled_Cm_2019_KS!$C$4:$R$13,10,0)</f>
        <v>306.79221594475831</v>
      </c>
      <c r="L19" s="334">
        <f>_xlfn.RANK.EQ(J19,Přehled_Cm_2019_KS!$Q$5:$Q$12,0)</f>
        <v>2</v>
      </c>
      <c r="M19" s="326"/>
      <c r="N19" s="326"/>
      <c r="O19" s="326"/>
      <c r="P19" s="326"/>
      <c r="R19" s="172" t="s">
        <v>307</v>
      </c>
      <c r="S19" s="172"/>
      <c r="T19" s="172"/>
      <c r="U19" s="172"/>
      <c r="V19" s="172"/>
      <c r="W19" s="172"/>
      <c r="X19" s="172"/>
      <c r="Y19" s="172"/>
      <c r="Z19" s="172"/>
    </row>
    <row r="20" spans="1:26" ht="16.5" thickBot="1" x14ac:dyDescent="0.3">
      <c r="A20" s="678"/>
      <c r="B20" s="553" t="s">
        <v>103</v>
      </c>
      <c r="C20" s="559">
        <f>VLOOKUP($C$2,Přehled_C_2019_KS!$B$4:$Q$12,MATCH($B20,Přehled_C_2019_KS!$B$4:$Q$4,0),0)</f>
        <v>45.666666666666664</v>
      </c>
      <c r="D20" s="559">
        <f>HLOOKUP(B20,Přehled_C_2019_KS!$C$4:$Q$13,10,0)</f>
        <v>39.946524064171122</v>
      </c>
      <c r="E20" s="552">
        <f>_xlfn.RANK.EQ(C20,Přehled_C_2019_KS!$Q$5:$Q$12,1)</f>
        <v>5</v>
      </c>
      <c r="F20" s="168"/>
      <c r="G20" s="316"/>
      <c r="H20" s="685"/>
      <c r="I20" s="353" t="s">
        <v>103</v>
      </c>
      <c r="J20" s="567">
        <f>VLOOKUP($C$2,Přehled_Cm_2019_KS!$B$4:$R$12,MATCH($I20,Přehled_Cm_2019_KS!$B$4:$R$4,0),0)</f>
        <v>203.61904761904762</v>
      </c>
      <c r="K20" s="567">
        <f>HLOOKUP(I20,Přehled_Cm_2019_KS!$C$4:$R$13,10,0)</f>
        <v>184.75831763967355</v>
      </c>
      <c r="L20" s="354">
        <f>_xlfn.RANK.EQ(J20,Přehled_Cm_2019_KS!$R$5:$R$12,1)</f>
        <v>5</v>
      </c>
      <c r="M20" s="326"/>
      <c r="N20" s="326"/>
      <c r="O20" s="326"/>
      <c r="P20" s="326"/>
      <c r="R20" s="589" t="s">
        <v>295</v>
      </c>
      <c r="S20" s="589"/>
      <c r="T20" s="589"/>
      <c r="U20" s="172"/>
      <c r="V20" s="172"/>
      <c r="W20" s="172"/>
      <c r="X20" s="172"/>
      <c r="Y20" s="172"/>
      <c r="Z20" s="172"/>
    </row>
    <row r="21" spans="1:26" ht="16.5" thickTop="1" x14ac:dyDescent="0.25">
      <c r="A21" s="284" t="s">
        <v>293</v>
      </c>
      <c r="B21" s="168"/>
      <c r="C21" s="168"/>
      <c r="D21" s="608"/>
      <c r="E21" s="168"/>
      <c r="F21" s="168"/>
      <c r="G21" s="316"/>
      <c r="H21" s="355" t="s">
        <v>293</v>
      </c>
      <c r="I21" s="326"/>
      <c r="J21" s="326"/>
      <c r="K21" s="326"/>
      <c r="L21" s="326"/>
      <c r="M21" s="326"/>
      <c r="N21" s="326"/>
      <c r="O21" s="326"/>
      <c r="P21" s="326"/>
      <c r="R21" s="676" t="s">
        <v>296</v>
      </c>
      <c r="S21" s="676"/>
      <c r="T21" s="676"/>
      <c r="U21" s="172"/>
      <c r="V21" s="172"/>
      <c r="W21" s="172"/>
      <c r="X21" s="172"/>
      <c r="Y21" s="172"/>
      <c r="Z21" s="172"/>
    </row>
    <row r="22" spans="1:26" x14ac:dyDescent="0.25">
      <c r="A22" s="284" t="s">
        <v>308</v>
      </c>
      <c r="B22" s="168"/>
      <c r="C22" s="168"/>
      <c r="D22" s="168"/>
      <c r="E22" s="168"/>
      <c r="F22" s="168"/>
      <c r="G22" s="316"/>
      <c r="H22" s="355" t="s">
        <v>306</v>
      </c>
      <c r="I22" s="326"/>
      <c r="J22" s="326"/>
      <c r="K22" s="326"/>
      <c r="L22" s="326"/>
      <c r="M22" s="326"/>
      <c r="N22" s="326"/>
      <c r="O22" s="326"/>
      <c r="P22" s="326"/>
      <c r="R22" s="172"/>
      <c r="S22" s="172"/>
      <c r="T22" s="172"/>
      <c r="U22" s="172"/>
      <c r="V22" s="172"/>
      <c r="W22" s="172"/>
      <c r="X22" s="172"/>
      <c r="Y22" s="172"/>
      <c r="Z22" s="172"/>
    </row>
    <row r="23" spans="1:26" x14ac:dyDescent="0.25">
      <c r="A23" s="589" t="s">
        <v>295</v>
      </c>
      <c r="B23" s="589"/>
      <c r="C23" s="589"/>
      <c r="D23" s="168"/>
      <c r="E23" s="168"/>
      <c r="F23" s="168"/>
      <c r="G23" s="316"/>
      <c r="H23" s="589" t="s">
        <v>295</v>
      </c>
      <c r="I23" s="589"/>
      <c r="J23" s="589"/>
      <c r="K23" s="326"/>
      <c r="L23" s="326"/>
      <c r="M23" s="326"/>
      <c r="N23" s="326"/>
      <c r="O23" s="326"/>
      <c r="P23" s="326"/>
      <c r="R23" s="172"/>
      <c r="S23" s="172"/>
      <c r="T23" s="172"/>
      <c r="U23" s="172"/>
      <c r="V23" s="172"/>
      <c r="W23" s="172"/>
      <c r="X23" s="172"/>
      <c r="Y23" s="172"/>
      <c r="Z23" s="172"/>
    </row>
    <row r="24" spans="1:26" x14ac:dyDescent="0.25">
      <c r="A24" s="676" t="s">
        <v>296</v>
      </c>
      <c r="B24" s="676"/>
      <c r="C24" s="676"/>
      <c r="D24" s="168"/>
      <c r="E24" s="168"/>
      <c r="F24" s="168"/>
      <c r="G24" s="316"/>
      <c r="H24" s="676" t="s">
        <v>296</v>
      </c>
      <c r="I24" s="676"/>
      <c r="J24" s="676"/>
      <c r="K24" s="326"/>
      <c r="L24" s="326"/>
      <c r="M24" s="326"/>
      <c r="N24" s="326"/>
      <c r="O24" s="326"/>
      <c r="P24" s="326"/>
      <c r="R24" s="172"/>
      <c r="S24" s="172"/>
      <c r="T24" s="172"/>
      <c r="U24" s="172"/>
      <c r="V24" s="172"/>
      <c r="W24" s="172"/>
      <c r="X24" s="172"/>
      <c r="Y24" s="172"/>
      <c r="Z24" s="172"/>
    </row>
    <row r="25" spans="1:26" x14ac:dyDescent="0.25">
      <c r="A25" s="168"/>
      <c r="B25" s="168"/>
      <c r="C25" s="168"/>
      <c r="D25" s="168"/>
      <c r="E25" s="168"/>
      <c r="F25" s="168"/>
      <c r="G25" s="316"/>
      <c r="H25" s="326"/>
      <c r="I25" s="326"/>
      <c r="J25" s="326"/>
      <c r="K25" s="326"/>
      <c r="L25" s="326"/>
      <c r="M25" s="326"/>
      <c r="N25" s="326"/>
      <c r="O25" s="326"/>
      <c r="P25" s="326"/>
      <c r="R25" s="172"/>
      <c r="S25" s="172"/>
      <c r="T25" s="172"/>
      <c r="U25" s="172"/>
      <c r="V25" s="172"/>
      <c r="W25" s="172"/>
      <c r="X25" s="172"/>
      <c r="Y25" s="172"/>
      <c r="Z25" s="172"/>
    </row>
    <row r="26" spans="1:26" x14ac:dyDescent="0.25">
      <c r="A26" s="168"/>
      <c r="B26" s="168"/>
      <c r="C26" s="168"/>
      <c r="D26" s="168"/>
      <c r="E26" s="168"/>
      <c r="F26" s="168"/>
      <c r="G26" s="316"/>
      <c r="H26" s="326"/>
      <c r="I26" s="326"/>
      <c r="J26" s="326"/>
      <c r="K26" s="326"/>
      <c r="L26" s="326"/>
      <c r="M26" s="326"/>
      <c r="N26" s="326"/>
      <c r="O26" s="326"/>
      <c r="P26" s="326"/>
      <c r="R26" s="172"/>
      <c r="S26" s="172"/>
      <c r="T26" s="172"/>
      <c r="U26" s="172"/>
      <c r="V26" s="172"/>
      <c r="W26" s="172"/>
      <c r="X26" s="172"/>
      <c r="Y26" s="172"/>
      <c r="Z26" s="172"/>
    </row>
    <row r="27" spans="1:26" x14ac:dyDescent="0.25">
      <c r="A27" s="168"/>
      <c r="B27" s="168"/>
      <c r="C27" s="168"/>
      <c r="D27" s="168"/>
      <c r="E27" s="168"/>
      <c r="F27" s="168"/>
      <c r="G27" s="316"/>
      <c r="H27" s="326"/>
      <c r="I27" s="326"/>
      <c r="J27" s="326"/>
      <c r="K27" s="326"/>
      <c r="L27" s="326"/>
      <c r="M27" s="326"/>
      <c r="N27" s="326"/>
      <c r="O27" s="326"/>
      <c r="P27" s="326"/>
      <c r="R27" s="172"/>
      <c r="S27" s="172"/>
      <c r="T27" s="172"/>
      <c r="U27" s="172"/>
      <c r="V27" s="172"/>
      <c r="W27" s="172"/>
      <c r="X27" s="172"/>
      <c r="Y27" s="172"/>
      <c r="Z27" s="172"/>
    </row>
    <row r="28" spans="1:26" x14ac:dyDescent="0.25">
      <c r="A28" s="168"/>
      <c r="B28" s="168"/>
      <c r="C28" s="168"/>
      <c r="D28" s="168"/>
      <c r="E28" s="168"/>
      <c r="F28" s="168"/>
      <c r="G28" s="316"/>
      <c r="H28" s="326"/>
      <c r="I28" s="326"/>
      <c r="J28" s="326"/>
      <c r="K28" s="326"/>
      <c r="L28" s="326"/>
      <c r="M28" s="326"/>
      <c r="N28" s="326"/>
      <c r="O28" s="326"/>
      <c r="P28" s="326"/>
      <c r="R28" s="172"/>
      <c r="S28" s="172"/>
      <c r="T28" s="172"/>
      <c r="U28" s="172"/>
      <c r="V28" s="172"/>
      <c r="W28" s="172"/>
      <c r="X28" s="172"/>
      <c r="Y28" s="172"/>
      <c r="Z28" s="172"/>
    </row>
    <row r="29" spans="1:26" x14ac:dyDescent="0.25">
      <c r="A29" s="168"/>
      <c r="B29" s="168"/>
      <c r="C29" s="168"/>
      <c r="D29" s="168"/>
      <c r="E29" s="168"/>
      <c r="F29" s="168"/>
      <c r="G29" s="316"/>
      <c r="H29" s="326"/>
      <c r="I29" s="326"/>
      <c r="J29" s="326"/>
      <c r="K29" s="326"/>
      <c r="L29" s="326"/>
      <c r="M29" s="326"/>
      <c r="N29" s="326"/>
      <c r="O29" s="326"/>
      <c r="P29" s="326"/>
      <c r="R29" s="172"/>
      <c r="S29" s="172"/>
      <c r="T29" s="172"/>
      <c r="U29" s="172"/>
      <c r="V29" s="172"/>
      <c r="W29" s="172"/>
      <c r="X29" s="172"/>
      <c r="Y29" s="172"/>
      <c r="Z29" s="172"/>
    </row>
    <row r="30" spans="1:26" x14ac:dyDescent="0.25">
      <c r="A30" s="168"/>
      <c r="B30" s="168"/>
      <c r="C30" s="168"/>
      <c r="D30" s="168"/>
      <c r="E30" s="168"/>
      <c r="F30" s="168"/>
      <c r="G30" s="316"/>
      <c r="H30" s="326"/>
      <c r="I30" s="326"/>
      <c r="J30" s="326"/>
      <c r="K30" s="326"/>
      <c r="L30" s="326"/>
      <c r="M30" s="326"/>
      <c r="N30" s="326"/>
      <c r="O30" s="326"/>
      <c r="P30" s="326"/>
      <c r="R30" s="172"/>
      <c r="S30" s="172"/>
      <c r="T30" s="172"/>
      <c r="U30" s="172"/>
      <c r="V30" s="172"/>
      <c r="W30" s="172"/>
      <c r="X30" s="172"/>
      <c r="Y30" s="172"/>
      <c r="Z30" s="172"/>
    </row>
    <row r="31" spans="1:26" x14ac:dyDescent="0.25">
      <c r="A31" s="168"/>
      <c r="B31" s="168"/>
      <c r="C31" s="168"/>
      <c r="D31" s="168"/>
      <c r="E31" s="168"/>
      <c r="F31" s="168"/>
      <c r="G31" s="316"/>
      <c r="H31" s="326"/>
      <c r="I31" s="326"/>
      <c r="J31" s="326"/>
      <c r="K31" s="326"/>
      <c r="L31" s="326"/>
      <c r="M31" s="326"/>
      <c r="N31" s="326"/>
      <c r="O31" s="326"/>
      <c r="P31" s="326"/>
      <c r="R31" s="172"/>
      <c r="S31" s="172"/>
      <c r="T31" s="172"/>
      <c r="U31" s="172"/>
      <c r="V31" s="172"/>
      <c r="W31" s="172"/>
      <c r="X31" s="172"/>
      <c r="Y31" s="172"/>
      <c r="Z31" s="172"/>
    </row>
    <row r="32" spans="1:26" x14ac:dyDescent="0.25">
      <c r="A32" s="168"/>
      <c r="B32" s="168"/>
      <c r="C32" s="168"/>
      <c r="D32" s="168"/>
      <c r="E32" s="168"/>
      <c r="F32" s="168"/>
      <c r="G32" s="316"/>
      <c r="H32" s="326"/>
      <c r="I32" s="326"/>
      <c r="J32" s="326"/>
      <c r="K32" s="326"/>
      <c r="L32" s="326"/>
      <c r="M32" s="326"/>
      <c r="N32" s="326"/>
      <c r="O32" s="326"/>
      <c r="P32" s="326"/>
      <c r="R32" s="172"/>
      <c r="S32" s="172"/>
      <c r="T32" s="172"/>
      <c r="U32" s="172"/>
      <c r="V32" s="172"/>
      <c r="W32" s="172"/>
      <c r="X32" s="172"/>
      <c r="Y32" s="172"/>
      <c r="Z32" s="172"/>
    </row>
    <row r="33" spans="1:26" x14ac:dyDescent="0.25">
      <c r="A33" s="168"/>
      <c r="B33" s="168"/>
      <c r="C33" s="168"/>
      <c r="D33" s="168"/>
      <c r="E33" s="168"/>
      <c r="F33" s="168"/>
      <c r="G33" s="316"/>
      <c r="H33" s="326"/>
      <c r="I33" s="326"/>
      <c r="J33" s="326"/>
      <c r="K33" s="326"/>
      <c r="L33" s="326"/>
      <c r="M33" s="326"/>
      <c r="N33" s="326"/>
      <c r="O33" s="326"/>
      <c r="P33" s="326"/>
      <c r="R33" s="172"/>
      <c r="S33" s="172"/>
      <c r="T33" s="172"/>
      <c r="U33" s="172"/>
      <c r="V33" s="172"/>
      <c r="W33" s="172"/>
      <c r="X33" s="172"/>
      <c r="Y33" s="172"/>
      <c r="Z33" s="172"/>
    </row>
    <row r="34" spans="1:26" x14ac:dyDescent="0.25">
      <c r="A34" s="168"/>
      <c r="B34" s="168"/>
      <c r="C34" s="168"/>
      <c r="D34" s="168"/>
      <c r="E34" s="168"/>
      <c r="F34" s="168"/>
      <c r="G34" s="316"/>
      <c r="H34" s="326"/>
      <c r="I34" s="326"/>
      <c r="J34" s="326"/>
      <c r="K34" s="326"/>
      <c r="L34" s="326"/>
      <c r="M34" s="326"/>
      <c r="N34" s="326"/>
      <c r="O34" s="326"/>
      <c r="P34" s="326"/>
      <c r="R34" s="172"/>
      <c r="S34" s="172"/>
      <c r="T34" s="172"/>
      <c r="U34" s="172"/>
      <c r="V34" s="172"/>
      <c r="W34" s="172"/>
      <c r="X34" s="172"/>
      <c r="Y34" s="172"/>
      <c r="Z34" s="172"/>
    </row>
    <row r="35" spans="1:26" x14ac:dyDescent="0.25">
      <c r="A35" s="168"/>
      <c r="B35" s="168"/>
      <c r="C35" s="168"/>
      <c r="D35" s="168"/>
      <c r="E35" s="168"/>
      <c r="F35" s="168"/>
      <c r="G35" s="316"/>
      <c r="H35" s="326"/>
      <c r="I35" s="326"/>
      <c r="J35" s="326"/>
      <c r="K35" s="326"/>
      <c r="L35" s="326"/>
      <c r="M35" s="326"/>
      <c r="N35" s="326"/>
      <c r="O35" s="326"/>
      <c r="P35" s="326"/>
      <c r="R35" s="172"/>
      <c r="S35" s="172"/>
      <c r="T35" s="172"/>
      <c r="U35" s="172"/>
      <c r="V35" s="172"/>
      <c r="W35" s="172"/>
      <c r="X35" s="172"/>
      <c r="Y35" s="172"/>
      <c r="Z35" s="172"/>
    </row>
    <row r="36" spans="1:26" x14ac:dyDescent="0.25">
      <c r="A36" s="168"/>
      <c r="B36" s="168"/>
      <c r="C36" s="168"/>
      <c r="D36" s="168"/>
      <c r="E36" s="168"/>
      <c r="F36" s="168"/>
      <c r="G36" s="316"/>
      <c r="H36" s="326"/>
      <c r="I36" s="326"/>
      <c r="J36" s="326"/>
      <c r="K36" s="326"/>
      <c r="L36" s="326"/>
      <c r="M36" s="326"/>
      <c r="N36" s="326"/>
      <c r="O36" s="326"/>
      <c r="P36" s="326"/>
      <c r="R36" s="172"/>
      <c r="S36" s="172"/>
      <c r="T36" s="172"/>
      <c r="U36" s="172"/>
      <c r="V36" s="172"/>
      <c r="W36" s="172"/>
      <c r="X36" s="172"/>
      <c r="Y36" s="172"/>
      <c r="Z36" s="172"/>
    </row>
    <row r="37" spans="1:26" x14ac:dyDescent="0.25">
      <c r="A37" s="168"/>
      <c r="B37" s="168"/>
      <c r="C37" s="168"/>
      <c r="D37" s="168"/>
      <c r="E37" s="168"/>
      <c r="F37" s="168"/>
      <c r="G37" s="316"/>
      <c r="H37" s="326"/>
      <c r="I37" s="326"/>
      <c r="J37" s="326"/>
      <c r="K37" s="326"/>
      <c r="L37" s="326"/>
      <c r="M37" s="326"/>
      <c r="N37" s="326"/>
      <c r="O37" s="326"/>
      <c r="P37" s="326"/>
      <c r="R37" s="172"/>
      <c r="S37" s="172"/>
      <c r="T37" s="172"/>
      <c r="U37" s="172"/>
      <c r="V37" s="172"/>
      <c r="W37" s="172"/>
      <c r="X37" s="172"/>
      <c r="Y37" s="172"/>
      <c r="Z37" s="172"/>
    </row>
    <row r="38" spans="1:26" x14ac:dyDescent="0.25">
      <c r="A38" s="168"/>
      <c r="B38" s="168"/>
      <c r="C38" s="168"/>
      <c r="D38" s="168"/>
      <c r="E38" s="168"/>
      <c r="F38" s="168"/>
      <c r="G38" s="316"/>
      <c r="H38" s="326"/>
      <c r="I38" s="326"/>
      <c r="J38" s="326"/>
      <c r="K38" s="326"/>
      <c r="L38" s="326"/>
      <c r="M38" s="326"/>
      <c r="N38" s="326"/>
      <c r="O38" s="326"/>
      <c r="P38" s="326"/>
      <c r="R38" s="172"/>
      <c r="S38" s="172"/>
      <c r="T38" s="172"/>
      <c r="U38" s="172"/>
      <c r="V38" s="172"/>
      <c r="W38" s="172"/>
      <c r="X38" s="172"/>
      <c r="Y38" s="172"/>
      <c r="Z38" s="172"/>
    </row>
    <row r="39" spans="1:26" x14ac:dyDescent="0.25">
      <c r="A39" s="168"/>
      <c r="B39" s="168"/>
      <c r="C39" s="168"/>
      <c r="D39" s="168"/>
      <c r="E39" s="168"/>
      <c r="F39" s="168"/>
      <c r="G39" s="316"/>
      <c r="H39" s="326"/>
      <c r="I39" s="326"/>
      <c r="J39" s="326"/>
      <c r="K39" s="326"/>
      <c r="L39" s="326"/>
      <c r="M39" s="326"/>
      <c r="N39" s="326"/>
      <c r="O39" s="326"/>
      <c r="P39" s="326"/>
      <c r="R39" s="172"/>
      <c r="S39" s="172"/>
      <c r="T39" s="172"/>
      <c r="U39" s="172"/>
      <c r="V39" s="172"/>
      <c r="W39" s="172"/>
      <c r="X39" s="172"/>
      <c r="Y39" s="172"/>
      <c r="Z39" s="172"/>
    </row>
    <row r="40" spans="1:26" x14ac:dyDescent="0.25">
      <c r="A40" s="168"/>
      <c r="B40" s="168"/>
      <c r="C40" s="168"/>
      <c r="D40" s="168"/>
      <c r="E40" s="168"/>
      <c r="F40" s="168"/>
      <c r="G40" s="316"/>
      <c r="H40" s="326"/>
      <c r="I40" s="326"/>
      <c r="J40" s="326"/>
      <c r="K40" s="326"/>
      <c r="L40" s="326"/>
      <c r="M40" s="326"/>
      <c r="N40" s="326"/>
      <c r="O40" s="326"/>
      <c r="P40" s="326"/>
      <c r="R40" s="172"/>
      <c r="S40" s="172"/>
      <c r="T40" s="172"/>
      <c r="U40" s="172"/>
      <c r="V40" s="172"/>
      <c r="W40" s="172"/>
      <c r="X40" s="172"/>
      <c r="Y40" s="172"/>
      <c r="Z40" s="172"/>
    </row>
    <row r="41" spans="1:26" x14ac:dyDescent="0.25">
      <c r="A41" s="168"/>
      <c r="B41" s="168"/>
      <c r="C41" s="168"/>
      <c r="D41" s="168"/>
      <c r="E41" s="168"/>
      <c r="F41" s="168"/>
      <c r="G41" s="316"/>
      <c r="H41" s="326"/>
      <c r="I41" s="326"/>
      <c r="J41" s="326"/>
      <c r="K41" s="326"/>
      <c r="L41" s="326"/>
      <c r="M41" s="326"/>
      <c r="N41" s="326"/>
      <c r="O41" s="326"/>
      <c r="P41" s="326"/>
      <c r="R41" s="172"/>
      <c r="S41" s="172"/>
      <c r="T41" s="172"/>
      <c r="U41" s="172"/>
      <c r="V41" s="172"/>
      <c r="W41" s="172"/>
      <c r="X41" s="172"/>
      <c r="Y41" s="172"/>
      <c r="Z41" s="172"/>
    </row>
    <row r="42" spans="1:26" x14ac:dyDescent="0.25">
      <c r="A42" s="168"/>
      <c r="B42" s="168"/>
      <c r="C42" s="168"/>
      <c r="D42" s="168"/>
      <c r="E42" s="168"/>
      <c r="F42" s="168"/>
      <c r="G42" s="316"/>
      <c r="H42" s="326"/>
      <c r="I42" s="326"/>
      <c r="J42" s="326"/>
      <c r="K42" s="326"/>
      <c r="L42" s="326"/>
      <c r="M42" s="326"/>
      <c r="N42" s="326"/>
      <c r="O42" s="326"/>
      <c r="P42" s="326"/>
      <c r="R42" s="172"/>
      <c r="S42" s="172"/>
      <c r="T42" s="172"/>
      <c r="U42" s="172"/>
      <c r="V42" s="172"/>
      <c r="W42" s="172"/>
      <c r="X42" s="172"/>
      <c r="Y42" s="172"/>
      <c r="Z42" s="172"/>
    </row>
    <row r="43" spans="1:26" x14ac:dyDescent="0.25">
      <c r="A43" s="168"/>
      <c r="B43" s="168"/>
      <c r="C43" s="168"/>
      <c r="D43" s="168"/>
      <c r="E43" s="168"/>
      <c r="F43" s="168"/>
      <c r="G43" s="316"/>
      <c r="H43" s="326"/>
      <c r="I43" s="326"/>
      <c r="J43" s="326"/>
      <c r="K43" s="326"/>
      <c r="L43" s="326"/>
      <c r="M43" s="326"/>
      <c r="N43" s="326"/>
      <c r="O43" s="326"/>
      <c r="P43" s="326"/>
      <c r="R43" s="172"/>
      <c r="S43" s="172"/>
      <c r="T43" s="172"/>
      <c r="U43" s="172"/>
      <c r="V43" s="172"/>
      <c r="W43" s="172"/>
      <c r="X43" s="172"/>
      <c r="Y43" s="172"/>
      <c r="Z43" s="172"/>
    </row>
    <row r="44" spans="1:26" x14ac:dyDescent="0.25">
      <c r="A44" s="168"/>
      <c r="B44" s="168"/>
      <c r="C44" s="168"/>
      <c r="D44" s="168"/>
      <c r="E44" s="168"/>
      <c r="F44" s="168"/>
      <c r="G44" s="316"/>
      <c r="H44" s="326"/>
      <c r="I44" s="326"/>
      <c r="J44" s="326"/>
      <c r="K44" s="326"/>
      <c r="L44" s="326"/>
      <c r="M44" s="326"/>
      <c r="N44" s="326"/>
      <c r="O44" s="326"/>
      <c r="P44" s="326"/>
      <c r="R44" s="172"/>
      <c r="S44" s="172"/>
      <c r="T44" s="172"/>
      <c r="U44" s="172"/>
      <c r="V44" s="172"/>
      <c r="W44" s="172"/>
      <c r="X44" s="172"/>
      <c r="Y44" s="172"/>
      <c r="Z44" s="172"/>
    </row>
    <row r="45" spans="1:26" x14ac:dyDescent="0.25">
      <c r="A45" s="168"/>
      <c r="B45" s="168"/>
      <c r="C45" s="168"/>
      <c r="D45" s="168"/>
      <c r="E45" s="168"/>
      <c r="F45" s="168"/>
      <c r="G45" s="316"/>
      <c r="H45" s="326"/>
      <c r="I45" s="326"/>
      <c r="J45" s="326"/>
      <c r="K45" s="326"/>
      <c r="L45" s="326"/>
      <c r="M45" s="326"/>
      <c r="N45" s="326"/>
      <c r="O45" s="326"/>
      <c r="P45" s="326"/>
      <c r="R45" s="172"/>
      <c r="S45" s="172"/>
      <c r="T45" s="172"/>
      <c r="U45" s="172"/>
      <c r="V45" s="172"/>
      <c r="W45" s="172"/>
      <c r="X45" s="172"/>
      <c r="Y45" s="172"/>
      <c r="Z45" s="172"/>
    </row>
    <row r="46" spans="1:26" x14ac:dyDescent="0.25">
      <c r="A46" s="168"/>
      <c r="B46" s="168"/>
      <c r="C46" s="168"/>
      <c r="D46" s="168"/>
      <c r="E46" s="168"/>
      <c r="F46" s="168"/>
      <c r="G46" s="316"/>
      <c r="H46" s="326"/>
      <c r="I46" s="326"/>
      <c r="J46" s="326"/>
      <c r="K46" s="326"/>
      <c r="L46" s="326"/>
      <c r="M46" s="326"/>
      <c r="N46" s="326"/>
      <c r="O46" s="326"/>
      <c r="P46" s="326"/>
      <c r="R46" s="172"/>
      <c r="S46" s="172"/>
      <c r="T46" s="172"/>
      <c r="U46" s="172"/>
      <c r="V46" s="172"/>
      <c r="W46" s="172"/>
      <c r="X46" s="172"/>
      <c r="Y46" s="172"/>
      <c r="Z46" s="172"/>
    </row>
    <row r="47" spans="1:26" x14ac:dyDescent="0.25">
      <c r="A47" s="168"/>
      <c r="B47" s="168"/>
      <c r="C47" s="168"/>
      <c r="D47" s="168"/>
      <c r="E47" s="168"/>
      <c r="F47" s="168"/>
      <c r="G47" s="316"/>
      <c r="H47" s="326"/>
      <c r="I47" s="326"/>
      <c r="J47" s="326"/>
      <c r="K47" s="326"/>
      <c r="L47" s="326"/>
      <c r="M47" s="326"/>
      <c r="N47" s="326"/>
      <c r="O47" s="326"/>
      <c r="P47" s="326"/>
      <c r="R47" s="172"/>
      <c r="S47" s="172"/>
      <c r="T47" s="172"/>
      <c r="U47" s="172"/>
      <c r="V47" s="172"/>
      <c r="W47" s="172"/>
      <c r="X47" s="172"/>
      <c r="Y47" s="172"/>
      <c r="Z47" s="172"/>
    </row>
    <row r="48" spans="1:26" x14ac:dyDescent="0.25">
      <c r="A48" s="168"/>
      <c r="B48" s="168"/>
      <c r="C48" s="168"/>
      <c r="D48" s="168"/>
      <c r="E48" s="168"/>
      <c r="F48" s="168"/>
      <c r="G48" s="316"/>
      <c r="H48" s="326"/>
      <c r="I48" s="326"/>
      <c r="J48" s="326"/>
      <c r="K48" s="326"/>
      <c r="L48" s="326"/>
      <c r="M48" s="326"/>
      <c r="N48" s="326"/>
      <c r="O48" s="326"/>
      <c r="P48" s="326"/>
      <c r="R48" s="172"/>
      <c r="S48" s="172"/>
      <c r="T48" s="172"/>
      <c r="U48" s="172"/>
      <c r="V48" s="172"/>
      <c r="W48" s="172"/>
      <c r="X48" s="172"/>
      <c r="Y48" s="172"/>
      <c r="Z48" s="172"/>
    </row>
    <row r="49" spans="1:26" x14ac:dyDescent="0.25">
      <c r="A49" s="168"/>
      <c r="B49" s="168"/>
      <c r="C49" s="168"/>
      <c r="D49" s="168"/>
      <c r="E49" s="168"/>
      <c r="F49" s="168"/>
      <c r="G49" s="316"/>
      <c r="H49" s="326"/>
      <c r="I49" s="326"/>
      <c r="J49" s="326"/>
      <c r="K49" s="326"/>
      <c r="L49" s="326"/>
      <c r="M49" s="326"/>
      <c r="N49" s="326"/>
      <c r="O49" s="326"/>
      <c r="P49" s="326"/>
      <c r="R49" s="172"/>
      <c r="S49" s="172"/>
      <c r="T49" s="172"/>
      <c r="U49" s="172"/>
      <c r="V49" s="172"/>
      <c r="W49" s="172"/>
      <c r="X49" s="172"/>
      <c r="Y49" s="172"/>
      <c r="Z49" s="172"/>
    </row>
    <row r="50" spans="1:26" x14ac:dyDescent="0.25">
      <c r="A50" s="168"/>
      <c r="B50" s="168"/>
      <c r="C50" s="168"/>
      <c r="D50" s="168"/>
      <c r="E50" s="168"/>
      <c r="F50" s="168"/>
      <c r="G50" s="316"/>
      <c r="H50" s="326"/>
      <c r="I50" s="326"/>
      <c r="J50" s="326"/>
      <c r="K50" s="326"/>
      <c r="L50" s="326"/>
      <c r="M50" s="326"/>
      <c r="N50" s="326"/>
      <c r="O50" s="326"/>
      <c r="P50" s="326"/>
      <c r="R50" s="172"/>
      <c r="S50" s="172"/>
      <c r="T50" s="172"/>
      <c r="U50" s="172"/>
      <c r="V50" s="172"/>
      <c r="W50" s="172"/>
      <c r="X50" s="172"/>
      <c r="Y50" s="172"/>
      <c r="Z50" s="172"/>
    </row>
    <row r="51" spans="1:26" x14ac:dyDescent="0.25">
      <c r="A51" s="168"/>
      <c r="B51" s="168"/>
      <c r="C51" s="168"/>
      <c r="D51" s="168"/>
      <c r="E51" s="168"/>
      <c r="F51" s="168"/>
      <c r="G51" s="316"/>
      <c r="H51" s="326"/>
      <c r="I51" s="326"/>
      <c r="J51" s="326"/>
      <c r="K51" s="326"/>
      <c r="L51" s="326"/>
      <c r="M51" s="326"/>
      <c r="N51" s="326"/>
      <c r="O51" s="326"/>
      <c r="P51" s="326"/>
      <c r="R51" s="172"/>
      <c r="S51" s="172"/>
      <c r="T51" s="172"/>
      <c r="U51" s="172"/>
      <c r="V51" s="172"/>
      <c r="W51" s="172"/>
      <c r="X51" s="172"/>
      <c r="Y51" s="172"/>
      <c r="Z51" s="172"/>
    </row>
    <row r="52" spans="1:26" x14ac:dyDescent="0.25">
      <c r="A52" s="168"/>
      <c r="B52" s="168"/>
      <c r="C52" s="168"/>
      <c r="D52" s="168"/>
      <c r="E52" s="168"/>
      <c r="F52" s="168"/>
      <c r="G52" s="316"/>
      <c r="H52" s="326"/>
      <c r="I52" s="326"/>
      <c r="J52" s="326"/>
      <c r="K52" s="326"/>
      <c r="L52" s="326"/>
      <c r="M52" s="326"/>
      <c r="N52" s="326"/>
      <c r="O52" s="326"/>
      <c r="P52" s="326"/>
      <c r="R52" s="172"/>
      <c r="S52" s="172"/>
      <c r="T52" s="172"/>
      <c r="U52" s="172"/>
      <c r="V52" s="172"/>
      <c r="W52" s="172"/>
      <c r="X52" s="172"/>
      <c r="Y52" s="172"/>
      <c r="Z52" s="172"/>
    </row>
    <row r="53" spans="1:26" x14ac:dyDescent="0.25">
      <c r="A53" s="168"/>
      <c r="B53" s="168"/>
      <c r="C53" s="168"/>
      <c r="D53" s="168"/>
      <c r="E53" s="168"/>
      <c r="F53" s="168"/>
      <c r="G53" s="316"/>
      <c r="H53" s="326"/>
      <c r="I53" s="326"/>
      <c r="J53" s="326"/>
      <c r="K53" s="326"/>
      <c r="L53" s="326"/>
      <c r="M53" s="326"/>
      <c r="N53" s="326"/>
      <c r="O53" s="326"/>
      <c r="P53" s="326"/>
      <c r="R53" s="172"/>
      <c r="S53" s="172"/>
      <c r="T53" s="172"/>
      <c r="U53" s="172"/>
      <c r="V53" s="172"/>
      <c r="W53" s="172"/>
      <c r="X53" s="172"/>
      <c r="Y53" s="172"/>
      <c r="Z53" s="172"/>
    </row>
    <row r="54" spans="1:26" x14ac:dyDescent="0.25">
      <c r="A54" s="168"/>
      <c r="B54" s="168"/>
      <c r="C54" s="168"/>
      <c r="D54" s="168"/>
      <c r="E54" s="168"/>
      <c r="F54" s="168"/>
      <c r="H54" s="326"/>
      <c r="I54" s="326"/>
      <c r="J54" s="326"/>
      <c r="K54" s="326"/>
      <c r="L54" s="326"/>
      <c r="M54" s="326"/>
      <c r="N54" s="326"/>
      <c r="O54" s="326"/>
      <c r="P54" s="326"/>
      <c r="R54" s="172"/>
      <c r="S54" s="172"/>
      <c r="T54" s="172"/>
      <c r="U54" s="172"/>
      <c r="V54" s="172"/>
      <c r="W54" s="172"/>
      <c r="X54" s="172"/>
      <c r="Y54" s="172"/>
      <c r="Z54" s="172"/>
    </row>
    <row r="55" spans="1:26" x14ac:dyDescent="0.25">
      <c r="A55" s="168"/>
      <c r="B55" s="168"/>
      <c r="C55" s="168"/>
      <c r="D55" s="168"/>
      <c r="E55" s="168"/>
      <c r="F55" s="168"/>
      <c r="H55" s="326"/>
      <c r="I55" s="326"/>
      <c r="J55" s="326"/>
      <c r="K55" s="326"/>
      <c r="L55" s="326"/>
      <c r="M55" s="326"/>
      <c r="N55" s="326"/>
      <c r="O55" s="326"/>
      <c r="P55" s="326"/>
      <c r="R55" s="172"/>
      <c r="S55" s="172"/>
      <c r="T55" s="172"/>
      <c r="U55" s="172"/>
      <c r="V55" s="172"/>
      <c r="W55" s="172"/>
      <c r="X55" s="172"/>
      <c r="Y55" s="172"/>
      <c r="Z55" s="172"/>
    </row>
    <row r="56" spans="1:26" x14ac:dyDescent="0.25">
      <c r="A56" s="168" t="s">
        <v>264</v>
      </c>
      <c r="B56" s="168"/>
      <c r="C56" s="168"/>
      <c r="D56" s="168"/>
      <c r="E56" s="168"/>
      <c r="F56" s="168"/>
      <c r="H56" s="326"/>
      <c r="I56" s="326"/>
      <c r="J56" s="326"/>
      <c r="K56" s="326"/>
      <c r="L56" s="326"/>
      <c r="M56" s="326"/>
      <c r="N56" s="326"/>
      <c r="O56" s="326"/>
      <c r="P56" s="326"/>
      <c r="R56" s="172"/>
      <c r="S56" s="172"/>
      <c r="T56" s="172"/>
      <c r="U56" s="172"/>
      <c r="V56" s="172"/>
      <c r="W56" s="172"/>
      <c r="X56" s="172"/>
      <c r="Y56" s="172"/>
      <c r="Z56" s="172"/>
    </row>
  </sheetData>
  <sheetProtection algorithmName="SHA-512" hashValue="8XTrnTqGJXljJNJVBxyhaFEAAJiX3Ai6nOL1zAdOSNs5qxgkyAYaC8fUDtDQMXfAuHu+g6cBMR9B0kAEF305fQ==" saltValue="f7lvP5Gwhr5Y/Ivs1C8YUQ==" spinCount="100000" sheet="1" objects="1" scenarios="1"/>
  <mergeCells count="21">
    <mergeCell ref="H24:J24"/>
    <mergeCell ref="H18:H20"/>
    <mergeCell ref="A24:C24"/>
    <mergeCell ref="A2:B2"/>
    <mergeCell ref="A4:E4"/>
    <mergeCell ref="A5:B5"/>
    <mergeCell ref="A6:A8"/>
    <mergeCell ref="A9:A11"/>
    <mergeCell ref="A12:A16"/>
    <mergeCell ref="A18:A20"/>
    <mergeCell ref="H4:L4"/>
    <mergeCell ref="H5:I5"/>
    <mergeCell ref="H6:H8"/>
    <mergeCell ref="H9:H11"/>
    <mergeCell ref="H12:H16"/>
    <mergeCell ref="R21:T21"/>
    <mergeCell ref="R4:V4"/>
    <mergeCell ref="R5:S5"/>
    <mergeCell ref="R6:R8"/>
    <mergeCell ref="R9:R13"/>
    <mergeCell ref="R15:R17"/>
  </mergeCells>
  <conditionalFormatting sqref="L18:L20 E15:E17">
    <cfRule type="cellIs" dxfId="35" priority="19" operator="greaterThan">
      <formula>6</formula>
    </cfRule>
  </conditionalFormatting>
  <conditionalFormatting sqref="L15:L16">
    <cfRule type="cellIs" dxfId="34" priority="15" operator="greaterThan">
      <formula>6</formula>
    </cfRule>
  </conditionalFormatting>
  <conditionalFormatting sqref="E6:E11 L18:L20">
    <cfRule type="cellIs" dxfId="33" priority="22" operator="lessThan">
      <formula>3</formula>
    </cfRule>
  </conditionalFormatting>
  <conditionalFormatting sqref="E6:E11">
    <cfRule type="cellIs" dxfId="32" priority="21" operator="greaterThan">
      <formula>6</formula>
    </cfRule>
  </conditionalFormatting>
  <conditionalFormatting sqref="E15:E17">
    <cfRule type="cellIs" dxfId="31" priority="20" operator="lessThan">
      <formula>3</formula>
    </cfRule>
  </conditionalFormatting>
  <conditionalFormatting sqref="L6:L11">
    <cfRule type="cellIs" dxfId="30" priority="18" operator="lessThan">
      <formula>3</formula>
    </cfRule>
  </conditionalFormatting>
  <conditionalFormatting sqref="L6:L11">
    <cfRule type="cellIs" dxfId="29" priority="17" operator="greaterThan">
      <formula>6</formula>
    </cfRule>
  </conditionalFormatting>
  <conditionalFormatting sqref="L15:L16">
    <cfRule type="cellIs" dxfId="28" priority="16" operator="lessThan">
      <formula>3</formula>
    </cfRule>
  </conditionalFormatting>
  <conditionalFormatting sqref="V12:V13">
    <cfRule type="cellIs" dxfId="27" priority="11" operator="greaterThan">
      <formula>6</formula>
    </cfRule>
  </conditionalFormatting>
  <conditionalFormatting sqref="V6:V8">
    <cfRule type="cellIs" dxfId="26" priority="14" operator="lessThan">
      <formula>3</formula>
    </cfRule>
  </conditionalFormatting>
  <conditionalFormatting sqref="V6:V8">
    <cfRule type="cellIs" dxfId="25" priority="13" operator="greaterThan">
      <formula>6</formula>
    </cfRule>
  </conditionalFormatting>
  <conditionalFormatting sqref="V12:V13">
    <cfRule type="cellIs" dxfId="24" priority="12" operator="lessThan">
      <formula>3</formula>
    </cfRule>
  </conditionalFormatting>
  <conditionalFormatting sqref="L17">
    <cfRule type="cellIs" dxfId="23" priority="9" operator="greaterThan">
      <formula>6</formula>
    </cfRule>
  </conditionalFormatting>
  <conditionalFormatting sqref="L17">
    <cfRule type="cellIs" dxfId="22" priority="10" operator="lessThan">
      <formula>3</formula>
    </cfRule>
  </conditionalFormatting>
  <conditionalFormatting sqref="E18:E20">
    <cfRule type="cellIs" dxfId="21" priority="5" operator="greaterThan">
      <formula>6</formula>
    </cfRule>
  </conditionalFormatting>
  <conditionalFormatting sqref="E18:E20">
    <cfRule type="cellIs" dxfId="20" priority="6" operator="lessThan">
      <formula>3</formula>
    </cfRule>
  </conditionalFormatting>
  <conditionalFormatting sqref="V14">
    <cfRule type="cellIs" dxfId="19" priority="3" operator="greaterThan">
      <formula>6</formula>
    </cfRule>
  </conditionalFormatting>
  <conditionalFormatting sqref="V14">
    <cfRule type="cellIs" dxfId="18" priority="4" operator="lessThan">
      <formula>3</formula>
    </cfRule>
  </conditionalFormatting>
  <conditionalFormatting sqref="V15:V17">
    <cfRule type="cellIs" dxfId="17" priority="1" operator="greaterThan">
      <formula>6</formula>
    </cfRule>
  </conditionalFormatting>
  <conditionalFormatting sqref="V15:V17">
    <cfRule type="cellIs" dxfId="16" priority="2" operator="lessThan">
      <formula>3</formula>
    </cfRule>
  </conditionalFormatting>
  <pageMargins left="0.7" right="0.7" top="0.78740157499999996" bottom="0.78740157499999996" header="0.3" footer="0.3"/>
  <pageSetup paperSize="8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soud" prompt="Zde je třeba vybrat soud. Ostatní údaje a grafy se automaticky přepočtou. S výjimkou tohoto pole tedy není doporučeno jakkoliv do souboru zasahovat, protože by mohlo dojít k porušení vzorců.">
          <x14:formula1>
            <xm:f>Pom_tabulky_grafy_KS!$A$5:$A$12</xm:f>
          </x14:formula1>
          <xm:sqref>C2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9" tint="-0.249977111117893"/>
    <pageSetUpPr fitToPage="1"/>
  </sheetPr>
  <dimension ref="A1:X63"/>
  <sheetViews>
    <sheetView zoomScale="85" zoomScaleNormal="85" workbookViewId="0">
      <pane ySplit="2" topLeftCell="A3" activePane="bottomLeft" state="frozen"/>
      <selection pane="bottomLeft" activeCell="A3" sqref="A3:X3"/>
    </sheetView>
  </sheetViews>
  <sheetFormatPr defaultRowHeight="15.75" x14ac:dyDescent="0.25"/>
  <cols>
    <col min="1" max="16384" width="9" style="139"/>
  </cols>
  <sheetData>
    <row r="1" spans="1:24" x14ac:dyDescent="0.25">
      <c r="A1" s="138" t="s">
        <v>263</v>
      </c>
    </row>
    <row r="2" spans="1:24" x14ac:dyDescent="0.25">
      <c r="A2" s="652" t="s">
        <v>192</v>
      </c>
      <c r="B2" s="694"/>
      <c r="C2" s="138" t="str">
        <f>'Výsl. KS civil - 2019'!C2</f>
        <v>MS Praha</v>
      </c>
    </row>
    <row r="3" spans="1:24" x14ac:dyDescent="0.25">
      <c r="A3" s="651" t="s">
        <v>205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</row>
    <row r="23" spans="1:24" x14ac:dyDescent="0.25">
      <c r="A23" s="651" t="s">
        <v>207</v>
      </c>
      <c r="B23" s="651"/>
      <c r="C23" s="651"/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1"/>
      <c r="X23" s="651"/>
    </row>
    <row r="43" spans="1:24" x14ac:dyDescent="0.25">
      <c r="A43" s="651" t="s">
        <v>208</v>
      </c>
      <c r="B43" s="651"/>
      <c r="C43" s="651"/>
      <c r="D43" s="651"/>
      <c r="E43" s="651"/>
      <c r="F43" s="651"/>
      <c r="G43" s="651"/>
      <c r="H43" s="651"/>
      <c r="I43" s="651"/>
      <c r="J43" s="651"/>
      <c r="K43" s="651"/>
      <c r="L43" s="651"/>
      <c r="M43" s="651"/>
      <c r="N43" s="651"/>
      <c r="O43" s="651"/>
      <c r="P43" s="651"/>
      <c r="Q43" s="651"/>
      <c r="R43" s="651"/>
      <c r="S43" s="651"/>
      <c r="T43" s="651"/>
      <c r="U43" s="651"/>
      <c r="V43" s="651"/>
      <c r="W43" s="651"/>
      <c r="X43" s="651"/>
    </row>
    <row r="63" spans="1:1" x14ac:dyDescent="0.25">
      <c r="A63" s="609" t="s">
        <v>294</v>
      </c>
    </row>
  </sheetData>
  <sheetProtection algorithmName="SHA-512" hashValue="f0xkutLGz3rlgQxtywUC2+RmfHfRKqM5Y4iUHmBbLevNJiAyVQ0jS9dBppvuwylyUVAE+76wfM/RdRAVtBi4OQ==" saltValue="0QZ00QUVR35LGI7nMv6gnw==" spinCount="100000" sheet="1" objects="1" scenarios="1"/>
  <mergeCells count="4">
    <mergeCell ref="A2:B2"/>
    <mergeCell ref="A3:X3"/>
    <mergeCell ref="A23:X23"/>
    <mergeCell ref="A43:X43"/>
  </mergeCells>
  <pageMargins left="0.7" right="0.7" top="0.78740157499999996" bottom="0.78740157499999996" header="0.3" footer="0.3"/>
  <pageSetup paperSize="8" scale="7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9" tint="0.59999389629810485"/>
  </sheetPr>
  <dimension ref="A1:R31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8" width="12.625" style="405" customWidth="1"/>
    <col min="9" max="9" width="14.625" customWidth="1"/>
    <col min="10" max="14" width="12.625" customWidth="1"/>
    <col min="15" max="15" width="12.625" hidden="1" customWidth="1"/>
    <col min="16" max="16" width="14.625" customWidth="1"/>
    <col min="17" max="18" width="12.625" customWidth="1"/>
  </cols>
  <sheetData>
    <row r="1" spans="1:18" x14ac:dyDescent="0.25">
      <c r="A1" s="3" t="s">
        <v>269</v>
      </c>
    </row>
    <row r="2" spans="1:18" ht="16.5" thickBot="1" x14ac:dyDescent="0.3">
      <c r="A2" s="3" t="s">
        <v>198</v>
      </c>
    </row>
    <row r="3" spans="1:18" ht="16.5" customHeight="1" thickTop="1" x14ac:dyDescent="0.25">
      <c r="A3" s="110"/>
      <c r="B3" s="111"/>
      <c r="C3" s="654" t="s">
        <v>1</v>
      </c>
      <c r="D3" s="655"/>
      <c r="E3" s="656"/>
      <c r="F3" s="658" t="s">
        <v>108</v>
      </c>
      <c r="G3" s="657"/>
      <c r="H3" s="659"/>
      <c r="I3" s="665" t="s">
        <v>109</v>
      </c>
      <c r="J3" s="664"/>
      <c r="K3" s="664"/>
      <c r="L3" s="664"/>
      <c r="M3" s="666"/>
      <c r="N3" s="113"/>
      <c r="O3" s="113"/>
      <c r="P3" s="665" t="s">
        <v>110</v>
      </c>
      <c r="Q3" s="664"/>
      <c r="R3" s="664"/>
    </row>
    <row r="4" spans="1:18" ht="48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10" t="s">
        <v>99</v>
      </c>
      <c r="G4" s="69" t="s">
        <v>100</v>
      </c>
      <c r="H4" s="401" t="s">
        <v>164</v>
      </c>
      <c r="I4" s="47" t="s">
        <v>182</v>
      </c>
      <c r="J4" s="6" t="s">
        <v>183</v>
      </c>
      <c r="K4" s="6" t="s">
        <v>184</v>
      </c>
      <c r="L4" s="6" t="s">
        <v>112</v>
      </c>
      <c r="M4" s="41" t="s">
        <v>177</v>
      </c>
      <c r="N4" s="114" t="s">
        <v>275</v>
      </c>
      <c r="O4" s="114" t="s">
        <v>175</v>
      </c>
      <c r="P4" s="47" t="s">
        <v>101</v>
      </c>
      <c r="Q4" s="6" t="s">
        <v>102</v>
      </c>
      <c r="R4" s="6" t="s">
        <v>103</v>
      </c>
    </row>
    <row r="5" spans="1:18" ht="16.5" thickTop="1" x14ac:dyDescent="0.25">
      <c r="A5" s="100">
        <v>101</v>
      </c>
      <c r="B5" s="104" t="s">
        <v>3</v>
      </c>
      <c r="C5" s="500">
        <v>998</v>
      </c>
      <c r="D5" s="397">
        <v>301</v>
      </c>
      <c r="E5" s="501">
        <v>2639</v>
      </c>
      <c r="F5" s="506">
        <v>32.593179999999997</v>
      </c>
      <c r="G5" s="507">
        <v>50.499279999999999</v>
      </c>
      <c r="H5" s="502">
        <f>F5*G5/100</f>
        <v>16.459321229103999</v>
      </c>
      <c r="I5" s="13">
        <v>10087</v>
      </c>
      <c r="J5" s="13">
        <v>10848</v>
      </c>
      <c r="K5" s="13">
        <v>4276</v>
      </c>
      <c r="L5" s="105">
        <f>J5/I5*100</f>
        <v>107.54436403291365</v>
      </c>
      <c r="M5" s="108">
        <f>K5/J5*365</f>
        <v>143.87352507374632</v>
      </c>
      <c r="N5" s="116">
        <v>21</v>
      </c>
      <c r="O5" s="116">
        <v>29</v>
      </c>
      <c r="P5" s="32">
        <f>I5/$N5</f>
        <v>480.33333333333331</v>
      </c>
      <c r="Q5" s="16">
        <f t="shared" ref="Q5:R5" si="0">J5/$N5</f>
        <v>516.57142857142856</v>
      </c>
      <c r="R5" s="16">
        <f t="shared" si="0"/>
        <v>203.61904761904762</v>
      </c>
    </row>
    <row r="6" spans="1:18" x14ac:dyDescent="0.25">
      <c r="A6" s="13">
        <v>102</v>
      </c>
      <c r="B6" s="75" t="s">
        <v>14</v>
      </c>
      <c r="C6" s="457">
        <v>505</v>
      </c>
      <c r="D6" s="398">
        <v>147</v>
      </c>
      <c r="E6" s="458">
        <v>1673</v>
      </c>
      <c r="F6" s="482">
        <v>12.44131</v>
      </c>
      <c r="G6" s="407">
        <v>64</v>
      </c>
      <c r="H6" s="502">
        <f t="shared" ref="H6:H13" si="1">F6*G6/100</f>
        <v>7.9624383999999999</v>
      </c>
      <c r="I6" s="13">
        <v>662</v>
      </c>
      <c r="J6" s="13">
        <v>704</v>
      </c>
      <c r="K6" s="13">
        <v>496</v>
      </c>
      <c r="L6" s="16">
        <f t="shared" ref="L6:L13" si="2">J6/I6*100</f>
        <v>106.34441087613294</v>
      </c>
      <c r="M6" s="29">
        <f t="shared" ref="M6:M13" si="3">K6/J6*365</f>
        <v>257.15909090909093</v>
      </c>
      <c r="N6" s="117">
        <v>1.5</v>
      </c>
      <c r="O6" s="117">
        <v>3</v>
      </c>
      <c r="P6" s="32">
        <f t="shared" ref="P6:P13" si="4">I6/$N6</f>
        <v>441.33333333333331</v>
      </c>
      <c r="Q6" s="16">
        <f t="shared" ref="Q6:Q13" si="5">J6/$N6</f>
        <v>469.33333333333331</v>
      </c>
      <c r="R6" s="16">
        <f t="shared" ref="R6:R13" si="6">K6/$N6</f>
        <v>330.66666666666669</v>
      </c>
    </row>
    <row r="7" spans="1:18" x14ac:dyDescent="0.25">
      <c r="A7" s="13">
        <v>103</v>
      </c>
      <c r="B7" s="75" t="s">
        <v>25</v>
      </c>
      <c r="C7" s="457">
        <v>676</v>
      </c>
      <c r="D7" s="398">
        <v>191</v>
      </c>
      <c r="E7" s="458">
        <v>2111</v>
      </c>
      <c r="F7" s="482">
        <v>15.348839999999999</v>
      </c>
      <c r="G7" s="407">
        <v>48</v>
      </c>
      <c r="H7" s="502">
        <f t="shared" si="1"/>
        <v>7.3674432000000003</v>
      </c>
      <c r="I7" s="13">
        <v>575</v>
      </c>
      <c r="J7" s="13">
        <v>661</v>
      </c>
      <c r="K7" s="13">
        <v>409</v>
      </c>
      <c r="L7" s="16">
        <f t="shared" si="2"/>
        <v>114.95652173913042</v>
      </c>
      <c r="M7" s="29">
        <f t="shared" si="3"/>
        <v>225.84720121028747</v>
      </c>
      <c r="N7" s="117">
        <v>6</v>
      </c>
      <c r="O7" s="117">
        <v>6</v>
      </c>
      <c r="P7" s="32">
        <f t="shared" si="4"/>
        <v>95.833333333333329</v>
      </c>
      <c r="Q7" s="16">
        <f t="shared" si="5"/>
        <v>110.16666666666667</v>
      </c>
      <c r="R7" s="16">
        <f t="shared" si="6"/>
        <v>68.166666666666671</v>
      </c>
    </row>
    <row r="8" spans="1:18" x14ac:dyDescent="0.25">
      <c r="A8" s="13">
        <v>104</v>
      </c>
      <c r="B8" s="75" t="s">
        <v>34</v>
      </c>
      <c r="C8" s="457">
        <v>886</v>
      </c>
      <c r="D8" s="398">
        <v>314</v>
      </c>
      <c r="E8" s="458">
        <v>2760</v>
      </c>
      <c r="F8" s="482">
        <v>16.98113</v>
      </c>
      <c r="G8" s="407">
        <v>61.194029999999998</v>
      </c>
      <c r="H8" s="502">
        <f t="shared" si="1"/>
        <v>10.391437786538999</v>
      </c>
      <c r="I8" s="13">
        <v>1642</v>
      </c>
      <c r="J8" s="13">
        <v>1686</v>
      </c>
      <c r="K8" s="13">
        <v>1211</v>
      </c>
      <c r="L8" s="16">
        <f t="shared" si="2"/>
        <v>102.67965895249695</v>
      </c>
      <c r="M8" s="29">
        <f t="shared" si="3"/>
        <v>262.16785290628707</v>
      </c>
      <c r="N8" s="117">
        <v>3</v>
      </c>
      <c r="O8" s="117">
        <v>2</v>
      </c>
      <c r="P8" s="32">
        <f t="shared" si="4"/>
        <v>547.33333333333337</v>
      </c>
      <c r="Q8" s="16">
        <f t="shared" si="5"/>
        <v>562</v>
      </c>
      <c r="R8" s="16">
        <f t="shared" si="6"/>
        <v>403.66666666666669</v>
      </c>
    </row>
    <row r="9" spans="1:18" x14ac:dyDescent="0.25">
      <c r="A9" s="13">
        <v>105</v>
      </c>
      <c r="B9" s="75" t="s">
        <v>44</v>
      </c>
      <c r="C9" s="457">
        <v>2540</v>
      </c>
      <c r="D9" s="398">
        <v>1469</v>
      </c>
      <c r="E9" s="458">
        <v>9374</v>
      </c>
      <c r="F9" s="482">
        <v>12.67606</v>
      </c>
      <c r="G9" s="407">
        <v>50</v>
      </c>
      <c r="H9" s="502">
        <f t="shared" si="1"/>
        <v>6.3380299999999998</v>
      </c>
      <c r="I9" s="13">
        <v>1182</v>
      </c>
      <c r="J9" s="13">
        <v>1583</v>
      </c>
      <c r="K9" s="13">
        <v>2594</v>
      </c>
      <c r="L9" s="16">
        <f t="shared" si="2"/>
        <v>133.92554991539762</v>
      </c>
      <c r="M9" s="29">
        <f t="shared" si="3"/>
        <v>598.11118130132661</v>
      </c>
      <c r="N9" s="117">
        <v>7.9499999999999993</v>
      </c>
      <c r="O9" s="117">
        <v>14</v>
      </c>
      <c r="P9" s="32">
        <f t="shared" si="4"/>
        <v>148.67924528301887</v>
      </c>
      <c r="Q9" s="16">
        <f t="shared" si="5"/>
        <v>199.11949685534594</v>
      </c>
      <c r="R9" s="16">
        <f t="shared" si="6"/>
        <v>326.28930817610063</v>
      </c>
    </row>
    <row r="10" spans="1:18" x14ac:dyDescent="0.25">
      <c r="A10" s="13">
        <v>106</v>
      </c>
      <c r="B10" s="75" t="s">
        <v>55</v>
      </c>
      <c r="C10" s="457">
        <v>637</v>
      </c>
      <c r="D10" s="398">
        <v>145</v>
      </c>
      <c r="E10" s="458">
        <v>1897</v>
      </c>
      <c r="F10" s="482">
        <v>13.83812</v>
      </c>
      <c r="G10" s="407">
        <v>64.634150000000005</v>
      </c>
      <c r="H10" s="502">
        <f t="shared" si="1"/>
        <v>8.9441512379800017</v>
      </c>
      <c r="I10" s="13">
        <v>1888</v>
      </c>
      <c r="J10" s="13">
        <v>1987</v>
      </c>
      <c r="K10" s="13">
        <v>816</v>
      </c>
      <c r="L10" s="16">
        <f t="shared" si="2"/>
        <v>105.24364406779661</v>
      </c>
      <c r="M10" s="29">
        <f t="shared" si="3"/>
        <v>149.89431303472571</v>
      </c>
      <c r="N10" s="117">
        <v>6.2</v>
      </c>
      <c r="O10" s="117">
        <v>8</v>
      </c>
      <c r="P10" s="32">
        <f t="shared" si="4"/>
        <v>304.51612903225805</v>
      </c>
      <c r="Q10" s="16">
        <f t="shared" si="5"/>
        <v>320.48387096774195</v>
      </c>
      <c r="R10" s="16">
        <f t="shared" si="6"/>
        <v>131.61290322580643</v>
      </c>
    </row>
    <row r="11" spans="1:18" x14ac:dyDescent="0.25">
      <c r="A11" s="13">
        <v>107</v>
      </c>
      <c r="B11" s="75" t="s">
        <v>67</v>
      </c>
      <c r="C11" s="457">
        <v>856</v>
      </c>
      <c r="D11" s="398">
        <v>348</v>
      </c>
      <c r="E11" s="458">
        <v>2182</v>
      </c>
      <c r="F11" s="482">
        <v>14.15663</v>
      </c>
      <c r="G11" s="407">
        <v>49.295769999999997</v>
      </c>
      <c r="H11" s="502">
        <f t="shared" si="1"/>
        <v>6.9786197645509995</v>
      </c>
      <c r="I11" s="13">
        <v>2668</v>
      </c>
      <c r="J11" s="13">
        <v>3010</v>
      </c>
      <c r="K11" s="13">
        <v>2971</v>
      </c>
      <c r="L11" s="16">
        <f t="shared" si="2"/>
        <v>112.81859070464768</v>
      </c>
      <c r="M11" s="29">
        <f t="shared" si="3"/>
        <v>360.27076411960132</v>
      </c>
      <c r="N11" s="117">
        <v>19</v>
      </c>
      <c r="O11" s="117">
        <v>21</v>
      </c>
      <c r="P11" s="32">
        <f t="shared" si="4"/>
        <v>140.42105263157896</v>
      </c>
      <c r="Q11" s="16">
        <f t="shared" si="5"/>
        <v>158.42105263157896</v>
      </c>
      <c r="R11" s="16">
        <f t="shared" si="6"/>
        <v>156.36842105263159</v>
      </c>
    </row>
    <row r="12" spans="1:18" ht="16.5" thickBot="1" x14ac:dyDescent="0.3">
      <c r="A12" s="18">
        <v>108</v>
      </c>
      <c r="B12" s="77" t="s">
        <v>82</v>
      </c>
      <c r="C12" s="459">
        <v>721</v>
      </c>
      <c r="D12" s="399">
        <v>151</v>
      </c>
      <c r="E12" s="460">
        <v>1674</v>
      </c>
      <c r="F12" s="484">
        <v>9.4023900000000005</v>
      </c>
      <c r="G12" s="408">
        <v>42.424239999999998</v>
      </c>
      <c r="H12" s="485">
        <f t="shared" si="1"/>
        <v>3.988892499336</v>
      </c>
      <c r="I12" s="18">
        <v>3892</v>
      </c>
      <c r="J12" s="18">
        <v>3957</v>
      </c>
      <c r="K12" s="18">
        <v>1943</v>
      </c>
      <c r="L12" s="21">
        <f t="shared" si="2"/>
        <v>101.67009249743062</v>
      </c>
      <c r="M12" s="31">
        <f t="shared" si="3"/>
        <v>179.22542330048017</v>
      </c>
      <c r="N12" s="118">
        <v>15</v>
      </c>
      <c r="O12" s="118">
        <v>13</v>
      </c>
      <c r="P12" s="545">
        <f t="shared" si="4"/>
        <v>259.46666666666664</v>
      </c>
      <c r="Q12" s="21">
        <f t="shared" si="5"/>
        <v>263.8</v>
      </c>
      <c r="R12" s="21">
        <f t="shared" si="6"/>
        <v>129.53333333333333</v>
      </c>
    </row>
    <row r="13" spans="1:18" ht="17.25" thickTop="1" thickBot="1" x14ac:dyDescent="0.3">
      <c r="A13" s="35"/>
      <c r="B13" s="39" t="s">
        <v>132</v>
      </c>
      <c r="C13" s="453">
        <v>748</v>
      </c>
      <c r="D13" s="454">
        <v>232</v>
      </c>
      <c r="E13" s="455">
        <v>1904</v>
      </c>
      <c r="F13" s="508">
        <v>19.37</v>
      </c>
      <c r="G13" s="411">
        <v>51.69</v>
      </c>
      <c r="H13" s="486">
        <f t="shared" si="1"/>
        <v>10.012353000000001</v>
      </c>
      <c r="I13" s="119">
        <f>AVERAGE(I5:I12)</f>
        <v>2824.5</v>
      </c>
      <c r="J13" s="37">
        <f t="shared" ref="J13:K13" si="7">AVERAGE(J5:J12)</f>
        <v>3054.5</v>
      </c>
      <c r="K13" s="37">
        <f t="shared" si="7"/>
        <v>1839.5</v>
      </c>
      <c r="L13" s="33">
        <f t="shared" si="2"/>
        <v>108.14303416533899</v>
      </c>
      <c r="M13" s="109">
        <f t="shared" si="3"/>
        <v>219.81257161564906</v>
      </c>
      <c r="N13" s="115">
        <f>AVERAGE(N5:N12)</f>
        <v>9.9562500000000007</v>
      </c>
      <c r="O13" s="115">
        <f>AVERAGE(O5:O12)</f>
        <v>12</v>
      </c>
      <c r="P13" s="573">
        <f t="shared" si="4"/>
        <v>283.69114877589453</v>
      </c>
      <c r="Q13" s="33">
        <f t="shared" si="5"/>
        <v>306.79221594475831</v>
      </c>
      <c r="R13" s="33">
        <f t="shared" si="6"/>
        <v>184.75831763967355</v>
      </c>
    </row>
    <row r="14" spans="1:18" ht="16.5" thickTop="1" x14ac:dyDescent="0.25"/>
    <row r="23" spans="7:9" x14ac:dyDescent="0.25">
      <c r="G23" s="512"/>
      <c r="H23" s="512"/>
      <c r="I23" s="387"/>
    </row>
    <row r="24" spans="7:9" x14ac:dyDescent="0.25">
      <c r="G24" s="512"/>
      <c r="H24" s="512"/>
      <c r="I24" s="387"/>
    </row>
    <row r="25" spans="7:9" x14ac:dyDescent="0.25">
      <c r="G25" s="512"/>
      <c r="H25" s="512"/>
      <c r="I25" s="387"/>
    </row>
    <row r="26" spans="7:9" x14ac:dyDescent="0.25">
      <c r="G26" s="512"/>
      <c r="H26" s="512"/>
      <c r="I26" s="387"/>
    </row>
    <row r="27" spans="7:9" x14ac:dyDescent="0.25">
      <c r="G27" s="512"/>
      <c r="H27" s="512"/>
      <c r="I27" s="387"/>
    </row>
    <row r="28" spans="7:9" x14ac:dyDescent="0.25">
      <c r="G28" s="512"/>
      <c r="H28" s="512"/>
      <c r="I28" s="387"/>
    </row>
    <row r="29" spans="7:9" x14ac:dyDescent="0.25">
      <c r="G29" s="512"/>
      <c r="H29" s="512"/>
      <c r="I29" s="387"/>
    </row>
    <row r="30" spans="7:9" x14ac:dyDescent="0.25">
      <c r="G30" s="512"/>
      <c r="H30" s="512"/>
      <c r="I30" s="387"/>
    </row>
    <row r="31" spans="7:9" x14ac:dyDescent="0.25">
      <c r="G31" s="512"/>
      <c r="H31" s="512"/>
      <c r="I31" s="387"/>
    </row>
  </sheetData>
  <sheetProtection algorithmName="SHA-512" hashValue="JZD9OeHTq067DdGKCzurJq9pVg2pLHpR1o+00akggbDENjSYmVCBQ0rnyfAqQXgMv1MH+8HG9CmHuWO+IkZBrQ==" saltValue="h3u3Kf+4DTT/sPGDuKJ8gw==" spinCount="100000" sheet="1" objects="1" scenarios="1"/>
  <mergeCells count="4">
    <mergeCell ref="C3:E3"/>
    <mergeCell ref="F3:H3"/>
    <mergeCell ref="I3:M3"/>
    <mergeCell ref="P3:R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9" tint="0.59999389629810485"/>
  </sheetPr>
  <dimension ref="A1:K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customWidth="1"/>
    <col min="2" max="2" width="22.375" hidden="1" customWidth="1"/>
    <col min="3" max="3" width="13.375" customWidth="1"/>
    <col min="4" max="4" width="18.25" bestFit="1" customWidth="1"/>
    <col min="5" max="11" width="12.625" customWidth="1"/>
  </cols>
  <sheetData>
    <row r="1" spans="1:11" x14ac:dyDescent="0.25">
      <c r="A1" s="3" t="s">
        <v>133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x14ac:dyDescent="0.25">
      <c r="A2" s="3" t="s">
        <v>287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6.5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16.5" thickTop="1" x14ac:dyDescent="0.25">
      <c r="A4" s="110"/>
      <c r="B4" s="110"/>
      <c r="C4" s="110"/>
      <c r="D4" s="110"/>
      <c r="E4" s="661" t="s">
        <v>1</v>
      </c>
      <c r="F4" s="662"/>
      <c r="G4" s="663"/>
      <c r="H4" s="664" t="s">
        <v>109</v>
      </c>
      <c r="I4" s="664"/>
      <c r="J4" s="664"/>
      <c r="K4" s="664"/>
    </row>
    <row r="5" spans="1:11" ht="32.25" thickBot="1" x14ac:dyDescent="0.3">
      <c r="A5" s="5"/>
      <c r="B5" s="5" t="s">
        <v>138</v>
      </c>
      <c r="C5" s="5" t="s">
        <v>137</v>
      </c>
      <c r="D5" s="5" t="s">
        <v>94</v>
      </c>
      <c r="E5" s="24" t="s">
        <v>96</v>
      </c>
      <c r="F5" s="5" t="s">
        <v>97</v>
      </c>
      <c r="G5" s="25" t="s">
        <v>98</v>
      </c>
      <c r="H5" s="6" t="s">
        <v>124</v>
      </c>
      <c r="I5" s="6" t="s">
        <v>125</v>
      </c>
      <c r="J5" s="6" t="s">
        <v>126</v>
      </c>
      <c r="K5" s="6" t="s">
        <v>177</v>
      </c>
    </row>
    <row r="6" spans="1:11" ht="16.5" thickTop="1" x14ac:dyDescent="0.25">
      <c r="A6" s="8">
        <v>101</v>
      </c>
      <c r="B6" s="99" t="str">
        <f>CONCATENATE(C6,D6)</f>
        <v>2008MS Praha</v>
      </c>
      <c r="C6" s="8">
        <v>2008</v>
      </c>
      <c r="D6" s="8" t="s">
        <v>3</v>
      </c>
      <c r="E6" s="26">
        <v>926</v>
      </c>
      <c r="F6" s="10">
        <v>619</v>
      </c>
      <c r="G6" s="27">
        <v>1875</v>
      </c>
      <c r="H6" s="8">
        <v>15173</v>
      </c>
      <c r="I6" s="8">
        <v>17521</v>
      </c>
      <c r="J6" s="8">
        <v>15166</v>
      </c>
      <c r="K6" s="10">
        <f>J6/I6*365</f>
        <v>315.94030021117516</v>
      </c>
    </row>
    <row r="7" spans="1:11" x14ac:dyDescent="0.25">
      <c r="A7" s="13">
        <v>102</v>
      </c>
      <c r="B7" s="101" t="str">
        <f t="shared" ref="B7:B70" si="0">CONCATENATE(C7,D7)</f>
        <v>2008KS Praha</v>
      </c>
      <c r="C7" s="13">
        <v>2008</v>
      </c>
      <c r="D7" s="13" t="s">
        <v>14</v>
      </c>
      <c r="E7" s="28">
        <v>461</v>
      </c>
      <c r="F7" s="15">
        <v>316</v>
      </c>
      <c r="G7" s="29">
        <v>1091</v>
      </c>
      <c r="H7" s="13">
        <v>2238</v>
      </c>
      <c r="I7" s="13">
        <v>2158</v>
      </c>
      <c r="J7" s="13">
        <v>1207</v>
      </c>
      <c r="K7" s="15">
        <f t="shared" ref="K7:K70" si="1">J7/I7*365</f>
        <v>204.14967562557925</v>
      </c>
    </row>
    <row r="8" spans="1:11" x14ac:dyDescent="0.25">
      <c r="A8" s="13">
        <v>103</v>
      </c>
      <c r="B8" s="101" t="str">
        <f t="shared" si="0"/>
        <v>2008KS Č. Budějovice</v>
      </c>
      <c r="C8" s="13">
        <v>2008</v>
      </c>
      <c r="D8" s="13" t="s">
        <v>25</v>
      </c>
      <c r="E8" s="28">
        <v>481</v>
      </c>
      <c r="F8" s="15">
        <v>219</v>
      </c>
      <c r="G8" s="29">
        <v>1250</v>
      </c>
      <c r="H8" s="13">
        <v>1990</v>
      </c>
      <c r="I8" s="13">
        <v>1970</v>
      </c>
      <c r="J8" s="13">
        <v>1126</v>
      </c>
      <c r="K8" s="15">
        <f t="shared" si="1"/>
        <v>208.62436548223351</v>
      </c>
    </row>
    <row r="9" spans="1:11" x14ac:dyDescent="0.25">
      <c r="A9" s="13">
        <v>104</v>
      </c>
      <c r="B9" s="101" t="str">
        <f t="shared" si="0"/>
        <v>2008KS Plzeň</v>
      </c>
      <c r="C9" s="13">
        <v>2008</v>
      </c>
      <c r="D9" s="13" t="s">
        <v>34</v>
      </c>
      <c r="E9" s="28">
        <v>894</v>
      </c>
      <c r="F9" s="15">
        <v>377</v>
      </c>
      <c r="G9" s="29">
        <v>2771</v>
      </c>
      <c r="H9" s="13">
        <v>1617</v>
      </c>
      <c r="I9" s="13">
        <v>1482</v>
      </c>
      <c r="J9" s="13">
        <v>2521</v>
      </c>
      <c r="K9" s="15">
        <f t="shared" si="1"/>
        <v>620.89406207827255</v>
      </c>
    </row>
    <row r="10" spans="1:11" x14ac:dyDescent="0.25">
      <c r="A10" s="13">
        <v>105</v>
      </c>
      <c r="B10" s="101" t="str">
        <f t="shared" si="0"/>
        <v>2008KS Ústí n. Labem</v>
      </c>
      <c r="C10" s="13">
        <v>2008</v>
      </c>
      <c r="D10" s="13" t="s">
        <v>44</v>
      </c>
      <c r="E10" s="28">
        <v>2193</v>
      </c>
      <c r="F10" s="15">
        <v>1468</v>
      </c>
      <c r="G10" s="29">
        <v>5139</v>
      </c>
      <c r="H10" s="13">
        <v>2492</v>
      </c>
      <c r="I10" s="13">
        <v>4593</v>
      </c>
      <c r="J10" s="13">
        <v>5308</v>
      </c>
      <c r="K10" s="15">
        <f t="shared" si="1"/>
        <v>421.82016111473979</v>
      </c>
    </row>
    <row r="11" spans="1:11" x14ac:dyDescent="0.25">
      <c r="A11" s="13">
        <v>106</v>
      </c>
      <c r="B11" s="101" t="str">
        <f t="shared" si="0"/>
        <v>2008KS Hr. Králové</v>
      </c>
      <c r="C11" s="13">
        <v>2008</v>
      </c>
      <c r="D11" s="13" t="s">
        <v>55</v>
      </c>
      <c r="E11" s="28">
        <v>1171</v>
      </c>
      <c r="F11" s="15">
        <v>470</v>
      </c>
      <c r="G11" s="29">
        <v>3866</v>
      </c>
      <c r="H11" s="13">
        <v>2227</v>
      </c>
      <c r="I11" s="13">
        <v>2421</v>
      </c>
      <c r="J11" s="13">
        <v>2524</v>
      </c>
      <c r="K11" s="15">
        <f t="shared" si="1"/>
        <v>380.52870714580752</v>
      </c>
    </row>
    <row r="12" spans="1:11" x14ac:dyDescent="0.25">
      <c r="A12" s="13">
        <v>107</v>
      </c>
      <c r="B12" s="101" t="str">
        <f t="shared" si="0"/>
        <v>2008KS Brno</v>
      </c>
      <c r="C12" s="13">
        <v>2008</v>
      </c>
      <c r="D12" s="13" t="s">
        <v>67</v>
      </c>
      <c r="E12" s="28">
        <v>1501</v>
      </c>
      <c r="F12" s="15">
        <v>973</v>
      </c>
      <c r="G12" s="29">
        <v>3961</v>
      </c>
      <c r="H12" s="13">
        <v>8518</v>
      </c>
      <c r="I12" s="13">
        <v>9622</v>
      </c>
      <c r="J12" s="13">
        <v>10762</v>
      </c>
      <c r="K12" s="15">
        <f t="shared" si="1"/>
        <v>408.24464768239454</v>
      </c>
    </row>
    <row r="13" spans="1:11" x14ac:dyDescent="0.25">
      <c r="A13" s="13">
        <v>108</v>
      </c>
      <c r="B13" s="101" t="str">
        <f t="shared" si="0"/>
        <v>2008KS Ostrava</v>
      </c>
      <c r="C13" s="13">
        <v>2008</v>
      </c>
      <c r="D13" s="13" t="s">
        <v>82</v>
      </c>
      <c r="E13" s="28">
        <v>1217</v>
      </c>
      <c r="F13" s="15">
        <v>624</v>
      </c>
      <c r="G13" s="29">
        <v>3599</v>
      </c>
      <c r="H13" s="13">
        <v>4428</v>
      </c>
      <c r="I13" s="13">
        <v>5343</v>
      </c>
      <c r="J13" s="13">
        <v>6425</v>
      </c>
      <c r="K13" s="15">
        <f t="shared" si="1"/>
        <v>438.91540333146173</v>
      </c>
    </row>
    <row r="14" spans="1:11" x14ac:dyDescent="0.25">
      <c r="A14" s="13">
        <v>101</v>
      </c>
      <c r="B14" s="101" t="str">
        <f t="shared" si="0"/>
        <v>2009MS Praha</v>
      </c>
      <c r="C14" s="13">
        <v>2009</v>
      </c>
      <c r="D14" s="13" t="s">
        <v>3</v>
      </c>
      <c r="E14" s="28">
        <v>765</v>
      </c>
      <c r="F14" s="15">
        <v>544</v>
      </c>
      <c r="G14" s="29">
        <v>1644</v>
      </c>
      <c r="H14" s="13">
        <v>16099</v>
      </c>
      <c r="I14" s="13">
        <v>17813</v>
      </c>
      <c r="J14" s="13">
        <v>13471</v>
      </c>
      <c r="K14" s="15">
        <f t="shared" si="1"/>
        <v>276.02958513445236</v>
      </c>
    </row>
    <row r="15" spans="1:11" x14ac:dyDescent="0.25">
      <c r="A15" s="13">
        <v>102</v>
      </c>
      <c r="B15" s="101" t="str">
        <f t="shared" si="0"/>
        <v>2009KS Praha</v>
      </c>
      <c r="C15" s="13">
        <v>2009</v>
      </c>
      <c r="D15" s="13" t="s">
        <v>14</v>
      </c>
      <c r="E15" s="28">
        <v>261</v>
      </c>
      <c r="F15" s="15">
        <v>77</v>
      </c>
      <c r="G15" s="29">
        <v>730</v>
      </c>
      <c r="H15" s="13">
        <v>4506</v>
      </c>
      <c r="I15" s="13">
        <v>4014</v>
      </c>
      <c r="J15" s="13">
        <v>1701</v>
      </c>
      <c r="K15" s="15">
        <f t="shared" si="1"/>
        <v>154.67488789237669</v>
      </c>
    </row>
    <row r="16" spans="1:11" x14ac:dyDescent="0.25">
      <c r="A16" s="13">
        <v>103</v>
      </c>
      <c r="B16" s="101" t="str">
        <f t="shared" si="0"/>
        <v>2009KS Č. Budějovice</v>
      </c>
      <c r="C16" s="13">
        <v>2009</v>
      </c>
      <c r="D16" s="13" t="s">
        <v>25</v>
      </c>
      <c r="E16" s="28">
        <v>292</v>
      </c>
      <c r="F16" s="15">
        <v>101</v>
      </c>
      <c r="G16" s="29">
        <v>659</v>
      </c>
      <c r="H16" s="13">
        <v>3243</v>
      </c>
      <c r="I16" s="13">
        <v>3111</v>
      </c>
      <c r="J16" s="13">
        <v>1258</v>
      </c>
      <c r="K16" s="15">
        <f t="shared" si="1"/>
        <v>147.59562841530055</v>
      </c>
    </row>
    <row r="17" spans="1:11" x14ac:dyDescent="0.25">
      <c r="A17" s="13">
        <v>104</v>
      </c>
      <c r="B17" s="101" t="str">
        <f t="shared" si="0"/>
        <v>2009KS Plzeň</v>
      </c>
      <c r="C17" s="13">
        <v>2009</v>
      </c>
      <c r="D17" s="13" t="s">
        <v>34</v>
      </c>
      <c r="E17" s="28">
        <v>485</v>
      </c>
      <c r="F17" s="15">
        <v>122</v>
      </c>
      <c r="G17" s="29">
        <v>1344</v>
      </c>
      <c r="H17" s="13">
        <v>3506</v>
      </c>
      <c r="I17" s="13">
        <v>3109</v>
      </c>
      <c r="J17" s="13">
        <v>2918</v>
      </c>
      <c r="K17" s="15">
        <f t="shared" si="1"/>
        <v>342.57639112254748</v>
      </c>
    </row>
    <row r="18" spans="1:11" x14ac:dyDescent="0.25">
      <c r="A18" s="13">
        <v>105</v>
      </c>
      <c r="B18" s="101" t="str">
        <f t="shared" si="0"/>
        <v>2009KS Ústí n. Labem</v>
      </c>
      <c r="C18" s="13">
        <v>2009</v>
      </c>
      <c r="D18" s="13" t="s">
        <v>44</v>
      </c>
      <c r="E18" s="28">
        <v>1231</v>
      </c>
      <c r="F18" s="15">
        <v>291</v>
      </c>
      <c r="G18" s="29">
        <v>4721</v>
      </c>
      <c r="H18" s="13">
        <v>4651</v>
      </c>
      <c r="I18" s="13">
        <v>5006</v>
      </c>
      <c r="J18" s="13">
        <v>4967</v>
      </c>
      <c r="K18" s="15">
        <f t="shared" si="1"/>
        <v>362.15641230523374</v>
      </c>
    </row>
    <row r="19" spans="1:11" x14ac:dyDescent="0.25">
      <c r="A19" s="13">
        <v>106</v>
      </c>
      <c r="B19" s="101" t="str">
        <f t="shared" si="0"/>
        <v>2009KS Hr. Králové</v>
      </c>
      <c r="C19" s="13">
        <v>2009</v>
      </c>
      <c r="D19" s="13" t="s">
        <v>55</v>
      </c>
      <c r="E19" s="28">
        <v>698</v>
      </c>
      <c r="F19" s="15">
        <v>190</v>
      </c>
      <c r="G19" s="29">
        <v>2296</v>
      </c>
      <c r="H19" s="13">
        <v>4519</v>
      </c>
      <c r="I19" s="13">
        <v>4382</v>
      </c>
      <c r="J19" s="13">
        <v>2664</v>
      </c>
      <c r="K19" s="15">
        <f t="shared" si="1"/>
        <v>221.89867640346876</v>
      </c>
    </row>
    <row r="20" spans="1:11" x14ac:dyDescent="0.25">
      <c r="A20" s="13">
        <v>107</v>
      </c>
      <c r="B20" s="101" t="str">
        <f t="shared" si="0"/>
        <v>2009KS Brno</v>
      </c>
      <c r="C20" s="13">
        <v>2009</v>
      </c>
      <c r="D20" s="13" t="s">
        <v>67</v>
      </c>
      <c r="E20" s="28">
        <v>1222</v>
      </c>
      <c r="F20" s="15">
        <v>602</v>
      </c>
      <c r="G20" s="29">
        <v>3935</v>
      </c>
      <c r="H20" s="13">
        <v>10675</v>
      </c>
      <c r="I20" s="13">
        <v>10595</v>
      </c>
      <c r="J20" s="13">
        <v>10847</v>
      </c>
      <c r="K20" s="15">
        <f t="shared" si="1"/>
        <v>373.68145351580932</v>
      </c>
    </row>
    <row r="21" spans="1:11" x14ac:dyDescent="0.25">
      <c r="A21" s="13">
        <v>108</v>
      </c>
      <c r="B21" s="101" t="str">
        <f t="shared" si="0"/>
        <v>2009KS Ostrava</v>
      </c>
      <c r="C21" s="13">
        <v>2009</v>
      </c>
      <c r="D21" s="13" t="s">
        <v>82</v>
      </c>
      <c r="E21" s="28">
        <v>855</v>
      </c>
      <c r="F21" s="15">
        <v>224</v>
      </c>
      <c r="G21" s="29">
        <v>3283</v>
      </c>
      <c r="H21" s="13">
        <v>7683</v>
      </c>
      <c r="I21" s="13">
        <v>7758</v>
      </c>
      <c r="J21" s="13">
        <v>6358</v>
      </c>
      <c r="K21" s="15">
        <f t="shared" si="1"/>
        <v>299.13250837844805</v>
      </c>
    </row>
    <row r="22" spans="1:11" x14ac:dyDescent="0.25">
      <c r="A22" s="13">
        <v>101</v>
      </c>
      <c r="B22" s="101" t="str">
        <f t="shared" si="0"/>
        <v>2010MS Praha</v>
      </c>
      <c r="C22" s="13">
        <v>2010</v>
      </c>
      <c r="D22" s="13" t="s">
        <v>3</v>
      </c>
      <c r="E22" s="28">
        <v>601</v>
      </c>
      <c r="F22" s="15">
        <v>287</v>
      </c>
      <c r="G22" s="29">
        <v>1470</v>
      </c>
      <c r="H22" s="13">
        <v>15206</v>
      </c>
      <c r="I22" s="13">
        <v>18103</v>
      </c>
      <c r="J22" s="13">
        <v>10563</v>
      </c>
      <c r="K22" s="15">
        <f t="shared" si="1"/>
        <v>212.97547367839587</v>
      </c>
    </row>
    <row r="23" spans="1:11" x14ac:dyDescent="0.25">
      <c r="A23" s="13">
        <v>102</v>
      </c>
      <c r="B23" s="101" t="str">
        <f t="shared" si="0"/>
        <v>2010KS Praha</v>
      </c>
      <c r="C23" s="13">
        <v>2010</v>
      </c>
      <c r="D23" s="13" t="s">
        <v>14</v>
      </c>
      <c r="E23" s="28">
        <v>271</v>
      </c>
      <c r="F23" s="15">
        <v>85</v>
      </c>
      <c r="G23" s="29">
        <v>663</v>
      </c>
      <c r="H23" s="13">
        <v>3477</v>
      </c>
      <c r="I23" s="13">
        <v>3420</v>
      </c>
      <c r="J23" s="13">
        <v>1767</v>
      </c>
      <c r="K23" s="15">
        <f t="shared" si="1"/>
        <v>188.58333333333334</v>
      </c>
    </row>
    <row r="24" spans="1:11" x14ac:dyDescent="0.25">
      <c r="A24" s="13">
        <v>103</v>
      </c>
      <c r="B24" s="101" t="str">
        <f t="shared" si="0"/>
        <v>2010KS Č. Budějovice</v>
      </c>
      <c r="C24" s="13">
        <v>2010</v>
      </c>
      <c r="D24" s="13" t="s">
        <v>25</v>
      </c>
      <c r="E24" s="28">
        <v>312</v>
      </c>
      <c r="F24" s="15">
        <v>104</v>
      </c>
      <c r="G24" s="29">
        <v>662</v>
      </c>
      <c r="H24" s="13">
        <v>2615</v>
      </c>
      <c r="I24" s="13">
        <v>2793</v>
      </c>
      <c r="J24" s="13">
        <v>1082</v>
      </c>
      <c r="K24" s="15">
        <f t="shared" si="1"/>
        <v>141.39992839240961</v>
      </c>
    </row>
    <row r="25" spans="1:11" x14ac:dyDescent="0.25">
      <c r="A25" s="13">
        <v>104</v>
      </c>
      <c r="B25" s="101" t="str">
        <f t="shared" si="0"/>
        <v>2010KS Plzeň</v>
      </c>
      <c r="C25" s="13">
        <v>2010</v>
      </c>
      <c r="D25" s="13" t="s">
        <v>34</v>
      </c>
      <c r="E25" s="28">
        <v>460</v>
      </c>
      <c r="F25" s="15">
        <v>77</v>
      </c>
      <c r="G25" s="29">
        <v>1187</v>
      </c>
      <c r="H25" s="13">
        <v>3664</v>
      </c>
      <c r="I25" s="13">
        <v>3885</v>
      </c>
      <c r="J25" s="13">
        <v>2698</v>
      </c>
      <c r="K25" s="15">
        <f t="shared" si="1"/>
        <v>253.48005148005149</v>
      </c>
    </row>
    <row r="26" spans="1:11" x14ac:dyDescent="0.25">
      <c r="A26" s="13">
        <v>105</v>
      </c>
      <c r="B26" s="101" t="str">
        <f t="shared" si="0"/>
        <v>2010KS Ústí n. Labem</v>
      </c>
      <c r="C26" s="13">
        <v>2010</v>
      </c>
      <c r="D26" s="13" t="s">
        <v>44</v>
      </c>
      <c r="E26" s="28">
        <v>1225</v>
      </c>
      <c r="F26" s="15">
        <v>215</v>
      </c>
      <c r="G26" s="29">
        <v>5317</v>
      </c>
      <c r="H26" s="13">
        <v>3378</v>
      </c>
      <c r="I26" s="13">
        <v>3968</v>
      </c>
      <c r="J26" s="13">
        <v>4379</v>
      </c>
      <c r="K26" s="15">
        <f t="shared" si="1"/>
        <v>402.80619959677415</v>
      </c>
    </row>
    <row r="27" spans="1:11" x14ac:dyDescent="0.25">
      <c r="A27" s="13">
        <v>106</v>
      </c>
      <c r="B27" s="101" t="str">
        <f t="shared" si="0"/>
        <v>2010KS Hr. Králové</v>
      </c>
      <c r="C27" s="13">
        <v>2010</v>
      </c>
      <c r="D27" s="13" t="s">
        <v>55</v>
      </c>
      <c r="E27" s="28">
        <v>534</v>
      </c>
      <c r="F27" s="15">
        <v>112</v>
      </c>
      <c r="G27" s="29">
        <v>1539</v>
      </c>
      <c r="H27" s="13">
        <v>3514</v>
      </c>
      <c r="I27" s="13">
        <v>3970</v>
      </c>
      <c r="J27" s="13">
        <v>2216</v>
      </c>
      <c r="K27" s="15">
        <f t="shared" si="1"/>
        <v>203.73803526448364</v>
      </c>
    </row>
    <row r="28" spans="1:11" x14ac:dyDescent="0.25">
      <c r="A28" s="13">
        <v>107</v>
      </c>
      <c r="B28" s="101" t="str">
        <f t="shared" si="0"/>
        <v>2010KS Brno</v>
      </c>
      <c r="C28" s="13">
        <v>2010</v>
      </c>
      <c r="D28" s="13" t="s">
        <v>67</v>
      </c>
      <c r="E28" s="28">
        <v>950</v>
      </c>
      <c r="F28" s="15">
        <v>285</v>
      </c>
      <c r="G28" s="29">
        <v>3255</v>
      </c>
      <c r="H28" s="13">
        <v>9602</v>
      </c>
      <c r="I28" s="13">
        <v>10383</v>
      </c>
      <c r="J28" s="13">
        <v>10043</v>
      </c>
      <c r="K28" s="15">
        <f t="shared" si="1"/>
        <v>353.04777039391314</v>
      </c>
    </row>
    <row r="29" spans="1:11" x14ac:dyDescent="0.25">
      <c r="A29" s="13">
        <v>108</v>
      </c>
      <c r="B29" s="101" t="str">
        <f t="shared" si="0"/>
        <v>2010KS Ostrava</v>
      </c>
      <c r="C29" s="13">
        <v>2010</v>
      </c>
      <c r="D29" s="13" t="s">
        <v>82</v>
      </c>
      <c r="E29" s="28">
        <v>957</v>
      </c>
      <c r="F29" s="15">
        <v>155</v>
      </c>
      <c r="G29" s="29">
        <v>4088</v>
      </c>
      <c r="H29" s="13">
        <v>6766</v>
      </c>
      <c r="I29" s="13">
        <v>7445</v>
      </c>
      <c r="J29" s="13">
        <v>5681</v>
      </c>
      <c r="K29" s="15">
        <f t="shared" si="1"/>
        <v>278.51779717931498</v>
      </c>
    </row>
    <row r="30" spans="1:11" x14ac:dyDescent="0.25">
      <c r="A30" s="13">
        <v>101</v>
      </c>
      <c r="B30" s="101" t="str">
        <f t="shared" si="0"/>
        <v>2011MS Praha</v>
      </c>
      <c r="C30" s="13">
        <v>2011</v>
      </c>
      <c r="D30" s="13" t="s">
        <v>3</v>
      </c>
      <c r="E30" s="28">
        <v>509</v>
      </c>
      <c r="F30" s="15">
        <v>170</v>
      </c>
      <c r="G30" s="29">
        <v>1309</v>
      </c>
      <c r="H30" s="13">
        <v>14958</v>
      </c>
      <c r="I30" s="13">
        <v>16095</v>
      </c>
      <c r="J30" s="13">
        <v>9427</v>
      </c>
      <c r="K30" s="15">
        <f t="shared" si="1"/>
        <v>213.78409443926685</v>
      </c>
    </row>
    <row r="31" spans="1:11" x14ac:dyDescent="0.25">
      <c r="A31" s="13">
        <v>102</v>
      </c>
      <c r="B31" s="101" t="str">
        <f t="shared" si="0"/>
        <v>2011KS Praha</v>
      </c>
      <c r="C31" s="13">
        <v>2011</v>
      </c>
      <c r="D31" s="13" t="s">
        <v>14</v>
      </c>
      <c r="E31" s="28">
        <v>268</v>
      </c>
      <c r="F31" s="15">
        <v>58</v>
      </c>
      <c r="G31" s="29">
        <v>730</v>
      </c>
      <c r="H31" s="13">
        <v>3165</v>
      </c>
      <c r="I31" s="13">
        <v>3617</v>
      </c>
      <c r="J31" s="13">
        <v>1341</v>
      </c>
      <c r="K31" s="15">
        <f t="shared" si="1"/>
        <v>135.32347249101466</v>
      </c>
    </row>
    <row r="32" spans="1:11" x14ac:dyDescent="0.25">
      <c r="A32" s="13">
        <v>103</v>
      </c>
      <c r="B32" s="101" t="str">
        <f t="shared" si="0"/>
        <v>2011KS Č. Budějovice</v>
      </c>
      <c r="C32" s="13">
        <v>2011</v>
      </c>
      <c r="D32" s="13" t="s">
        <v>25</v>
      </c>
      <c r="E32" s="28">
        <v>359</v>
      </c>
      <c r="F32" s="15">
        <v>131</v>
      </c>
      <c r="G32" s="29">
        <v>774</v>
      </c>
      <c r="H32" s="13">
        <v>2476</v>
      </c>
      <c r="I32" s="13">
        <v>2479</v>
      </c>
      <c r="J32" s="13">
        <v>1081</v>
      </c>
      <c r="K32" s="15">
        <f t="shared" si="1"/>
        <v>159.16296893908836</v>
      </c>
    </row>
    <row r="33" spans="1:11" x14ac:dyDescent="0.25">
      <c r="A33" s="13">
        <v>104</v>
      </c>
      <c r="B33" s="101" t="str">
        <f t="shared" si="0"/>
        <v>2011KS Plzeň</v>
      </c>
      <c r="C33" s="13">
        <v>2011</v>
      </c>
      <c r="D33" s="13" t="s">
        <v>34</v>
      </c>
      <c r="E33" s="28">
        <v>414</v>
      </c>
      <c r="F33" s="15">
        <v>65</v>
      </c>
      <c r="G33" s="29">
        <v>1030</v>
      </c>
      <c r="H33" s="13">
        <v>3658</v>
      </c>
      <c r="I33" s="13">
        <v>3868</v>
      </c>
      <c r="J33" s="13">
        <v>2488</v>
      </c>
      <c r="K33" s="15">
        <f t="shared" si="1"/>
        <v>234.77766287487071</v>
      </c>
    </row>
    <row r="34" spans="1:11" x14ac:dyDescent="0.25">
      <c r="A34" s="13">
        <v>105</v>
      </c>
      <c r="B34" s="101" t="str">
        <f t="shared" si="0"/>
        <v>2011KS Ústí n. Labem</v>
      </c>
      <c r="C34" s="13">
        <v>2011</v>
      </c>
      <c r="D34" s="13" t="s">
        <v>44</v>
      </c>
      <c r="E34" s="28">
        <v>1610</v>
      </c>
      <c r="F34" s="15">
        <v>201</v>
      </c>
      <c r="G34" s="29">
        <v>6468</v>
      </c>
      <c r="H34" s="13">
        <v>4513</v>
      </c>
      <c r="I34" s="13">
        <v>4273</v>
      </c>
      <c r="J34" s="13">
        <v>4627</v>
      </c>
      <c r="K34" s="15">
        <f t="shared" si="1"/>
        <v>395.2387081675638</v>
      </c>
    </row>
    <row r="35" spans="1:11" x14ac:dyDescent="0.25">
      <c r="A35" s="13">
        <v>106</v>
      </c>
      <c r="B35" s="101" t="str">
        <f t="shared" si="0"/>
        <v>2011KS Hr. Králové</v>
      </c>
      <c r="C35" s="13">
        <v>2011</v>
      </c>
      <c r="D35" s="13" t="s">
        <v>55</v>
      </c>
      <c r="E35" s="28">
        <v>302</v>
      </c>
      <c r="F35" s="15">
        <v>39</v>
      </c>
      <c r="G35" s="29">
        <v>699</v>
      </c>
      <c r="H35" s="13">
        <v>8518</v>
      </c>
      <c r="I35" s="13">
        <v>5375</v>
      </c>
      <c r="J35" s="13">
        <v>5362</v>
      </c>
      <c r="K35" s="15">
        <f t="shared" si="1"/>
        <v>364.11720930232559</v>
      </c>
    </row>
    <row r="36" spans="1:11" x14ac:dyDescent="0.25">
      <c r="A36" s="13">
        <v>107</v>
      </c>
      <c r="B36" s="101" t="str">
        <f t="shared" si="0"/>
        <v>2011KS Brno</v>
      </c>
      <c r="C36" s="13">
        <v>2011</v>
      </c>
      <c r="D36" s="13" t="s">
        <v>67</v>
      </c>
      <c r="E36" s="28">
        <v>758</v>
      </c>
      <c r="F36" s="15">
        <v>210</v>
      </c>
      <c r="G36" s="29">
        <v>1926</v>
      </c>
      <c r="H36" s="13">
        <v>10808</v>
      </c>
      <c r="I36" s="13">
        <v>10107</v>
      </c>
      <c r="J36" s="13">
        <v>10739</v>
      </c>
      <c r="K36" s="15">
        <f t="shared" si="1"/>
        <v>387.82378549520138</v>
      </c>
    </row>
    <row r="37" spans="1:11" x14ac:dyDescent="0.25">
      <c r="A37" s="13">
        <v>108</v>
      </c>
      <c r="B37" s="101" t="str">
        <f t="shared" si="0"/>
        <v>2011KS Ostrava</v>
      </c>
      <c r="C37" s="13">
        <v>2011</v>
      </c>
      <c r="D37" s="13" t="s">
        <v>82</v>
      </c>
      <c r="E37" s="28">
        <v>646</v>
      </c>
      <c r="F37" s="15">
        <v>105</v>
      </c>
      <c r="G37" s="29">
        <v>1717</v>
      </c>
      <c r="H37" s="13">
        <v>7129</v>
      </c>
      <c r="I37" s="13">
        <v>7850</v>
      </c>
      <c r="J37" s="13">
        <v>4960</v>
      </c>
      <c r="K37" s="15">
        <f t="shared" si="1"/>
        <v>230.62420382165604</v>
      </c>
    </row>
    <row r="38" spans="1:11" x14ac:dyDescent="0.25">
      <c r="A38" s="13">
        <v>101</v>
      </c>
      <c r="B38" s="101" t="str">
        <f t="shared" si="0"/>
        <v>2012MS Praha</v>
      </c>
      <c r="C38" s="13">
        <v>2012</v>
      </c>
      <c r="D38" s="13" t="s">
        <v>3</v>
      </c>
      <c r="E38" s="28">
        <v>499</v>
      </c>
      <c r="F38" s="15">
        <v>140</v>
      </c>
      <c r="G38" s="29">
        <v>1252</v>
      </c>
      <c r="H38" s="13">
        <v>13853</v>
      </c>
      <c r="I38" s="13">
        <v>14520</v>
      </c>
      <c r="J38" s="13">
        <v>8762</v>
      </c>
      <c r="K38" s="15">
        <f t="shared" si="1"/>
        <v>220.2568870523416</v>
      </c>
    </row>
    <row r="39" spans="1:11" x14ac:dyDescent="0.25">
      <c r="A39" s="13">
        <v>102</v>
      </c>
      <c r="B39" s="101" t="str">
        <f t="shared" si="0"/>
        <v>2012KS Praha</v>
      </c>
      <c r="C39" s="13">
        <v>2012</v>
      </c>
      <c r="D39" s="13" t="s">
        <v>14</v>
      </c>
      <c r="E39" s="28">
        <v>242</v>
      </c>
      <c r="F39" s="15">
        <v>46</v>
      </c>
      <c r="G39" s="29">
        <v>636</v>
      </c>
      <c r="H39" s="13">
        <v>3753</v>
      </c>
      <c r="I39" s="13">
        <v>3713</v>
      </c>
      <c r="J39" s="13">
        <v>1385</v>
      </c>
      <c r="K39" s="15">
        <f t="shared" si="1"/>
        <v>136.15001346619982</v>
      </c>
    </row>
    <row r="40" spans="1:11" x14ac:dyDescent="0.25">
      <c r="A40" s="13">
        <v>103</v>
      </c>
      <c r="B40" s="101" t="str">
        <f t="shared" si="0"/>
        <v>2012KS Č. Budějovice</v>
      </c>
      <c r="C40" s="13">
        <v>2012</v>
      </c>
      <c r="D40" s="13" t="s">
        <v>25</v>
      </c>
      <c r="E40" s="28">
        <v>264</v>
      </c>
      <c r="F40" s="15">
        <v>90</v>
      </c>
      <c r="G40" s="29">
        <v>594</v>
      </c>
      <c r="H40" s="13">
        <v>3110</v>
      </c>
      <c r="I40" s="13">
        <v>3091</v>
      </c>
      <c r="J40" s="13">
        <v>1100</v>
      </c>
      <c r="K40" s="15">
        <f t="shared" si="1"/>
        <v>129.89323843416372</v>
      </c>
    </row>
    <row r="41" spans="1:11" x14ac:dyDescent="0.25">
      <c r="A41" s="13">
        <v>104</v>
      </c>
      <c r="B41" s="101" t="str">
        <f t="shared" si="0"/>
        <v>2012KS Plzeň</v>
      </c>
      <c r="C41" s="13">
        <v>2012</v>
      </c>
      <c r="D41" s="13" t="s">
        <v>34</v>
      </c>
      <c r="E41" s="28">
        <v>410</v>
      </c>
      <c r="F41" s="15">
        <v>73</v>
      </c>
      <c r="G41" s="29">
        <v>972</v>
      </c>
      <c r="H41" s="13">
        <v>3325</v>
      </c>
      <c r="I41" s="13">
        <v>3494</v>
      </c>
      <c r="J41" s="13">
        <v>2319</v>
      </c>
      <c r="K41" s="15">
        <f t="shared" si="1"/>
        <v>242.25386376645679</v>
      </c>
    </row>
    <row r="42" spans="1:11" x14ac:dyDescent="0.25">
      <c r="A42" s="13">
        <v>105</v>
      </c>
      <c r="B42" s="101" t="str">
        <f t="shared" si="0"/>
        <v>2012KS Ústí n. Labem</v>
      </c>
      <c r="C42" s="13">
        <v>2012</v>
      </c>
      <c r="D42" s="13" t="s">
        <v>44</v>
      </c>
      <c r="E42" s="28">
        <v>802</v>
      </c>
      <c r="F42" s="15">
        <v>98</v>
      </c>
      <c r="G42" s="29">
        <v>2500</v>
      </c>
      <c r="H42" s="13">
        <v>3702</v>
      </c>
      <c r="I42" s="13">
        <v>4747</v>
      </c>
      <c r="J42" s="13">
        <v>3580</v>
      </c>
      <c r="K42" s="15">
        <f t="shared" si="1"/>
        <v>275.26859068885614</v>
      </c>
    </row>
    <row r="43" spans="1:11" x14ac:dyDescent="0.25">
      <c r="A43" s="13">
        <v>106</v>
      </c>
      <c r="B43" s="101" t="str">
        <f t="shared" si="0"/>
        <v>2012KS Hr. Králové</v>
      </c>
      <c r="C43" s="13">
        <v>2012</v>
      </c>
      <c r="D43" s="13" t="s">
        <v>55</v>
      </c>
      <c r="E43" s="28">
        <v>298</v>
      </c>
      <c r="F43" s="15">
        <v>187</v>
      </c>
      <c r="G43" s="29">
        <v>435</v>
      </c>
      <c r="H43" s="13">
        <v>3868</v>
      </c>
      <c r="I43" s="13">
        <v>6751</v>
      </c>
      <c r="J43" s="13">
        <v>2481</v>
      </c>
      <c r="K43" s="15">
        <f t="shared" si="1"/>
        <v>134.13790549548216</v>
      </c>
    </row>
    <row r="44" spans="1:11" x14ac:dyDescent="0.25">
      <c r="A44" s="13">
        <v>107</v>
      </c>
      <c r="B44" s="101" t="str">
        <f t="shared" si="0"/>
        <v>2012KS Brno</v>
      </c>
      <c r="C44" s="13">
        <v>2012</v>
      </c>
      <c r="D44" s="13" t="s">
        <v>67</v>
      </c>
      <c r="E44" s="28">
        <v>798</v>
      </c>
      <c r="F44" s="15">
        <v>228</v>
      </c>
      <c r="G44" s="29">
        <v>1990</v>
      </c>
      <c r="H44" s="13">
        <v>9228</v>
      </c>
      <c r="I44" s="13">
        <v>10618</v>
      </c>
      <c r="J44" s="13">
        <v>9354</v>
      </c>
      <c r="K44" s="15">
        <f t="shared" si="1"/>
        <v>321.54925598041063</v>
      </c>
    </row>
    <row r="45" spans="1:11" x14ac:dyDescent="0.25">
      <c r="A45" s="13">
        <v>108</v>
      </c>
      <c r="B45" s="101" t="str">
        <f t="shared" si="0"/>
        <v>2012KS Ostrava</v>
      </c>
      <c r="C45" s="13">
        <v>2012</v>
      </c>
      <c r="D45" s="13" t="s">
        <v>82</v>
      </c>
      <c r="E45" s="28">
        <v>552</v>
      </c>
      <c r="F45" s="15">
        <v>53</v>
      </c>
      <c r="G45" s="29">
        <v>1172</v>
      </c>
      <c r="H45" s="13">
        <v>7992</v>
      </c>
      <c r="I45" s="13">
        <v>8500</v>
      </c>
      <c r="J45" s="13">
        <v>4458</v>
      </c>
      <c r="K45" s="15">
        <f t="shared" si="1"/>
        <v>191.43176470588236</v>
      </c>
    </row>
    <row r="46" spans="1:11" x14ac:dyDescent="0.25">
      <c r="A46" s="13">
        <v>101</v>
      </c>
      <c r="B46" s="101" t="str">
        <f t="shared" si="0"/>
        <v>2013MS Praha</v>
      </c>
      <c r="C46" s="13">
        <v>2013</v>
      </c>
      <c r="D46" s="13" t="s">
        <v>3</v>
      </c>
      <c r="E46" s="28">
        <v>564</v>
      </c>
      <c r="F46" s="15">
        <v>139</v>
      </c>
      <c r="G46" s="29">
        <v>1271</v>
      </c>
      <c r="H46" s="13">
        <v>12991</v>
      </c>
      <c r="I46" s="13">
        <v>13314</v>
      </c>
      <c r="J46" s="13">
        <v>8438</v>
      </c>
      <c r="K46" s="15">
        <f t="shared" si="1"/>
        <v>231.32567222472588</v>
      </c>
    </row>
    <row r="47" spans="1:11" x14ac:dyDescent="0.25">
      <c r="A47" s="13">
        <v>102</v>
      </c>
      <c r="B47" s="101" t="str">
        <f t="shared" si="0"/>
        <v>2013KS Praha</v>
      </c>
      <c r="C47" s="13">
        <v>2013</v>
      </c>
      <c r="D47" s="13" t="s">
        <v>14</v>
      </c>
      <c r="E47" s="28">
        <v>269</v>
      </c>
      <c r="F47" s="15">
        <v>71</v>
      </c>
      <c r="G47" s="29">
        <v>753</v>
      </c>
      <c r="H47" s="13">
        <v>3024</v>
      </c>
      <c r="I47" s="13">
        <v>2988</v>
      </c>
      <c r="J47" s="13">
        <v>1423</v>
      </c>
      <c r="K47" s="15">
        <f t="shared" si="1"/>
        <v>173.82697456492636</v>
      </c>
    </row>
    <row r="48" spans="1:11" x14ac:dyDescent="0.25">
      <c r="A48" s="13">
        <v>103</v>
      </c>
      <c r="B48" s="101" t="str">
        <f t="shared" si="0"/>
        <v>2013KS Č. Budějovice</v>
      </c>
      <c r="C48" s="13">
        <v>2013</v>
      </c>
      <c r="D48" s="13" t="s">
        <v>25</v>
      </c>
      <c r="E48" s="28">
        <v>316</v>
      </c>
      <c r="F48" s="15">
        <v>105</v>
      </c>
      <c r="G48" s="29">
        <v>682</v>
      </c>
      <c r="H48" s="13">
        <v>2307</v>
      </c>
      <c r="I48" s="13">
        <v>2588</v>
      </c>
      <c r="J48" s="13">
        <v>820</v>
      </c>
      <c r="K48" s="15">
        <f t="shared" si="1"/>
        <v>115.64914992272024</v>
      </c>
    </row>
    <row r="49" spans="1:11" x14ac:dyDescent="0.25">
      <c r="A49" s="13">
        <v>104</v>
      </c>
      <c r="B49" s="101" t="str">
        <f t="shared" si="0"/>
        <v>2013KS Plzeň</v>
      </c>
      <c r="C49" s="13">
        <v>2013</v>
      </c>
      <c r="D49" s="13" t="s">
        <v>34</v>
      </c>
      <c r="E49" s="28">
        <v>415</v>
      </c>
      <c r="F49" s="15">
        <v>151</v>
      </c>
      <c r="G49" s="29">
        <v>1000</v>
      </c>
      <c r="H49" s="13">
        <v>3734</v>
      </c>
      <c r="I49" s="13">
        <v>3763</v>
      </c>
      <c r="J49" s="13">
        <v>2290</v>
      </c>
      <c r="K49" s="15">
        <f t="shared" si="1"/>
        <v>222.12330587297367</v>
      </c>
    </row>
    <row r="50" spans="1:11" x14ac:dyDescent="0.25">
      <c r="A50" s="13">
        <v>105</v>
      </c>
      <c r="B50" s="101" t="str">
        <f t="shared" si="0"/>
        <v>2013KS Ústí n. Labem</v>
      </c>
      <c r="C50" s="13">
        <v>2013</v>
      </c>
      <c r="D50" s="13" t="s">
        <v>44</v>
      </c>
      <c r="E50" s="28">
        <v>916</v>
      </c>
      <c r="F50" s="15">
        <v>202</v>
      </c>
      <c r="G50" s="29">
        <v>2535</v>
      </c>
      <c r="H50" s="13">
        <v>3747</v>
      </c>
      <c r="I50" s="13">
        <v>3341</v>
      </c>
      <c r="J50" s="13">
        <v>3991</v>
      </c>
      <c r="K50" s="15">
        <f t="shared" si="1"/>
        <v>436.01167315175098</v>
      </c>
    </row>
    <row r="51" spans="1:11" x14ac:dyDescent="0.25">
      <c r="A51" s="13">
        <v>106</v>
      </c>
      <c r="B51" s="101" t="str">
        <f t="shared" si="0"/>
        <v>2013KS Hr. Králové</v>
      </c>
      <c r="C51" s="13">
        <v>2013</v>
      </c>
      <c r="D51" s="13" t="s">
        <v>55</v>
      </c>
      <c r="E51" s="28">
        <v>432</v>
      </c>
      <c r="F51" s="15">
        <v>292</v>
      </c>
      <c r="G51" s="29">
        <v>679</v>
      </c>
      <c r="H51" s="13">
        <v>3231</v>
      </c>
      <c r="I51" s="13">
        <v>3799</v>
      </c>
      <c r="J51" s="13">
        <v>1915</v>
      </c>
      <c r="K51" s="15">
        <f t="shared" si="1"/>
        <v>183.98920768623321</v>
      </c>
    </row>
    <row r="52" spans="1:11" x14ac:dyDescent="0.25">
      <c r="A52" s="13">
        <v>107</v>
      </c>
      <c r="B52" s="101" t="str">
        <f t="shared" si="0"/>
        <v>2013KS Brno</v>
      </c>
      <c r="C52" s="13">
        <v>2013</v>
      </c>
      <c r="D52" s="13" t="s">
        <v>67</v>
      </c>
      <c r="E52" s="28">
        <v>572</v>
      </c>
      <c r="F52" s="15">
        <v>161</v>
      </c>
      <c r="G52" s="29">
        <v>1396</v>
      </c>
      <c r="H52" s="13">
        <v>8587</v>
      </c>
      <c r="I52" s="13">
        <v>9524</v>
      </c>
      <c r="J52" s="13">
        <v>8423</v>
      </c>
      <c r="K52" s="15">
        <f t="shared" si="1"/>
        <v>322.80501889962198</v>
      </c>
    </row>
    <row r="53" spans="1:11" x14ac:dyDescent="0.25">
      <c r="A53" s="13">
        <v>108</v>
      </c>
      <c r="B53" s="101" t="str">
        <f t="shared" si="0"/>
        <v>2013KS Ostrava</v>
      </c>
      <c r="C53" s="13">
        <v>2013</v>
      </c>
      <c r="D53" s="13" t="s">
        <v>82</v>
      </c>
      <c r="E53" s="28">
        <v>719</v>
      </c>
      <c r="F53" s="15">
        <v>109</v>
      </c>
      <c r="G53" s="29">
        <v>1953</v>
      </c>
      <c r="H53" s="13">
        <v>6001</v>
      </c>
      <c r="I53" s="13">
        <v>6578</v>
      </c>
      <c r="J53" s="13">
        <v>3884</v>
      </c>
      <c r="K53" s="15">
        <f t="shared" si="1"/>
        <v>215.51535421100638</v>
      </c>
    </row>
    <row r="54" spans="1:11" x14ac:dyDescent="0.25">
      <c r="A54" s="13">
        <v>101</v>
      </c>
      <c r="B54" s="101" t="str">
        <f t="shared" si="0"/>
        <v>2014MS Praha</v>
      </c>
      <c r="C54" s="13">
        <v>2014</v>
      </c>
      <c r="D54" s="13" t="s">
        <v>3</v>
      </c>
      <c r="E54" s="28">
        <v>524</v>
      </c>
      <c r="F54" s="15">
        <v>175</v>
      </c>
      <c r="G54" s="29">
        <v>1272</v>
      </c>
      <c r="H54" s="13">
        <v>10627</v>
      </c>
      <c r="I54" s="13">
        <v>10864</v>
      </c>
      <c r="J54" s="13">
        <v>8202</v>
      </c>
      <c r="K54" s="15">
        <f t="shared" si="1"/>
        <v>275.56424889543445</v>
      </c>
    </row>
    <row r="55" spans="1:11" x14ac:dyDescent="0.25">
      <c r="A55" s="13">
        <v>102</v>
      </c>
      <c r="B55" s="101" t="str">
        <f t="shared" si="0"/>
        <v>2014KS Praha</v>
      </c>
      <c r="C55" s="13">
        <v>2014</v>
      </c>
      <c r="D55" s="13" t="s">
        <v>14</v>
      </c>
      <c r="E55" s="28">
        <v>324</v>
      </c>
      <c r="F55" s="15">
        <v>134</v>
      </c>
      <c r="G55" s="29">
        <v>779</v>
      </c>
      <c r="H55" s="13">
        <v>2401</v>
      </c>
      <c r="I55" s="13">
        <v>2646</v>
      </c>
      <c r="J55" s="13">
        <v>1181</v>
      </c>
      <c r="K55" s="15">
        <f t="shared" si="1"/>
        <v>162.91194255479971</v>
      </c>
    </row>
    <row r="56" spans="1:11" x14ac:dyDescent="0.25">
      <c r="A56" s="13">
        <v>103</v>
      </c>
      <c r="B56" s="101" t="str">
        <f t="shared" si="0"/>
        <v>2014KS Č. Budějovice</v>
      </c>
      <c r="C56" s="13">
        <v>2014</v>
      </c>
      <c r="D56" s="13" t="s">
        <v>25</v>
      </c>
      <c r="E56" s="28">
        <v>351</v>
      </c>
      <c r="F56" s="15">
        <v>122</v>
      </c>
      <c r="G56" s="29">
        <v>875</v>
      </c>
      <c r="H56" s="13">
        <v>1768</v>
      </c>
      <c r="I56" s="13">
        <v>1899</v>
      </c>
      <c r="J56" s="13">
        <v>689</v>
      </c>
      <c r="K56" s="15">
        <f t="shared" si="1"/>
        <v>132.43022643496579</v>
      </c>
    </row>
    <row r="57" spans="1:11" x14ac:dyDescent="0.25">
      <c r="A57" s="13">
        <v>104</v>
      </c>
      <c r="B57" s="101" t="str">
        <f t="shared" si="0"/>
        <v>2014KS Plzeň</v>
      </c>
      <c r="C57" s="13">
        <v>2014</v>
      </c>
      <c r="D57" s="13" t="s">
        <v>34</v>
      </c>
      <c r="E57" s="28">
        <v>496</v>
      </c>
      <c r="F57" s="15">
        <v>210</v>
      </c>
      <c r="G57" s="29">
        <v>1106</v>
      </c>
      <c r="H57" s="13">
        <v>2729</v>
      </c>
      <c r="I57" s="13">
        <v>2995</v>
      </c>
      <c r="J57" s="13">
        <v>2025</v>
      </c>
      <c r="K57" s="15">
        <f t="shared" si="1"/>
        <v>246.78631051752919</v>
      </c>
    </row>
    <row r="58" spans="1:11" x14ac:dyDescent="0.25">
      <c r="A58" s="13">
        <v>105</v>
      </c>
      <c r="B58" s="101" t="str">
        <f t="shared" si="0"/>
        <v>2014KS Ústí n. Labem</v>
      </c>
      <c r="C58" s="13">
        <v>2014</v>
      </c>
      <c r="D58" s="13" t="s">
        <v>44</v>
      </c>
      <c r="E58" s="28">
        <v>900</v>
      </c>
      <c r="F58" s="15">
        <v>323</v>
      </c>
      <c r="G58" s="29">
        <v>1826</v>
      </c>
      <c r="H58" s="13">
        <v>3328</v>
      </c>
      <c r="I58" s="13">
        <v>3149</v>
      </c>
      <c r="J58" s="13">
        <v>4168</v>
      </c>
      <c r="K58" s="15">
        <f t="shared" si="1"/>
        <v>483.11209907907272</v>
      </c>
    </row>
    <row r="59" spans="1:11" x14ac:dyDescent="0.25">
      <c r="A59" s="13">
        <v>106</v>
      </c>
      <c r="B59" s="101" t="str">
        <f t="shared" si="0"/>
        <v>2014KS Hr. Králové</v>
      </c>
      <c r="C59" s="13">
        <v>2014</v>
      </c>
      <c r="D59" s="13" t="s">
        <v>55</v>
      </c>
      <c r="E59" s="28">
        <v>598</v>
      </c>
      <c r="F59" s="15">
        <v>231</v>
      </c>
      <c r="G59" s="29">
        <v>1363</v>
      </c>
      <c r="H59" s="13">
        <v>2141</v>
      </c>
      <c r="I59" s="13">
        <v>2523</v>
      </c>
      <c r="J59" s="13">
        <v>1533</v>
      </c>
      <c r="K59" s="15">
        <f t="shared" si="1"/>
        <v>221.77764565992865</v>
      </c>
    </row>
    <row r="60" spans="1:11" x14ac:dyDescent="0.25">
      <c r="A60" s="13">
        <v>107</v>
      </c>
      <c r="B60" s="101" t="str">
        <f t="shared" si="0"/>
        <v>2014KS Brno</v>
      </c>
      <c r="C60" s="13">
        <v>2014</v>
      </c>
      <c r="D60" s="13" t="s">
        <v>67</v>
      </c>
      <c r="E60" s="28">
        <v>585</v>
      </c>
      <c r="F60" s="15">
        <v>149</v>
      </c>
      <c r="G60" s="29">
        <v>1556</v>
      </c>
      <c r="H60" s="13">
        <v>6188</v>
      </c>
      <c r="I60" s="13">
        <v>7876</v>
      </c>
      <c r="J60" s="13">
        <v>6739</v>
      </c>
      <c r="K60" s="15">
        <f t="shared" si="1"/>
        <v>312.30764347384462</v>
      </c>
    </row>
    <row r="61" spans="1:11" x14ac:dyDescent="0.25">
      <c r="A61" s="13">
        <v>108</v>
      </c>
      <c r="B61" s="101" t="str">
        <f t="shared" si="0"/>
        <v>2014KS Ostrava</v>
      </c>
      <c r="C61" s="13">
        <v>2014</v>
      </c>
      <c r="D61" s="13" t="s">
        <v>82</v>
      </c>
      <c r="E61" s="28">
        <v>652</v>
      </c>
      <c r="F61" s="15">
        <v>139</v>
      </c>
      <c r="G61" s="29">
        <v>1367</v>
      </c>
      <c r="H61" s="13">
        <v>4387</v>
      </c>
      <c r="I61" s="13">
        <v>5186</v>
      </c>
      <c r="J61" s="13">
        <v>3086</v>
      </c>
      <c r="K61" s="15">
        <f t="shared" si="1"/>
        <v>217.19822599305823</v>
      </c>
    </row>
    <row r="62" spans="1:11" x14ac:dyDescent="0.25">
      <c r="A62" s="13">
        <v>101</v>
      </c>
      <c r="B62" s="101" t="str">
        <f t="shared" si="0"/>
        <v>2015MS Praha</v>
      </c>
      <c r="C62" s="13">
        <v>2015</v>
      </c>
      <c r="D62" s="13" t="s">
        <v>3</v>
      </c>
      <c r="E62" s="28">
        <v>661</v>
      </c>
      <c r="F62" s="15">
        <v>250</v>
      </c>
      <c r="G62" s="29">
        <v>1476</v>
      </c>
      <c r="H62" s="13">
        <v>11406</v>
      </c>
      <c r="I62" s="13">
        <v>12745</v>
      </c>
      <c r="J62" s="13">
        <v>6861</v>
      </c>
      <c r="K62" s="15">
        <f t="shared" si="1"/>
        <v>196.48999607689291</v>
      </c>
    </row>
    <row r="63" spans="1:11" x14ac:dyDescent="0.25">
      <c r="A63" s="13">
        <v>102</v>
      </c>
      <c r="B63" s="101" t="str">
        <f t="shared" si="0"/>
        <v>2015KS Praha</v>
      </c>
      <c r="C63" s="13">
        <v>2015</v>
      </c>
      <c r="D63" s="13" t="s">
        <v>14</v>
      </c>
      <c r="E63" s="28">
        <v>315</v>
      </c>
      <c r="F63" s="15">
        <v>155</v>
      </c>
      <c r="G63" s="29">
        <v>699</v>
      </c>
      <c r="H63" s="13">
        <v>2755</v>
      </c>
      <c r="I63" s="13">
        <v>3076</v>
      </c>
      <c r="J63" s="13">
        <v>857</v>
      </c>
      <c r="K63" s="15">
        <f t="shared" si="1"/>
        <v>101.69213263979194</v>
      </c>
    </row>
    <row r="64" spans="1:11" x14ac:dyDescent="0.25">
      <c r="A64" s="13">
        <v>103</v>
      </c>
      <c r="B64" s="101" t="str">
        <f t="shared" si="0"/>
        <v>2015KS Č. Budějovice</v>
      </c>
      <c r="C64" s="13">
        <v>2015</v>
      </c>
      <c r="D64" s="13" t="s">
        <v>25</v>
      </c>
      <c r="E64" s="28">
        <v>400</v>
      </c>
      <c r="F64" s="15">
        <v>166</v>
      </c>
      <c r="G64" s="29">
        <v>901</v>
      </c>
      <c r="H64" s="13">
        <v>2183</v>
      </c>
      <c r="I64" s="13">
        <v>1985</v>
      </c>
      <c r="J64" s="13">
        <v>889</v>
      </c>
      <c r="K64" s="15">
        <f t="shared" si="1"/>
        <v>163.46851385390428</v>
      </c>
    </row>
    <row r="65" spans="1:11" x14ac:dyDescent="0.25">
      <c r="A65" s="13">
        <v>104</v>
      </c>
      <c r="B65" s="101" t="str">
        <f t="shared" si="0"/>
        <v>2015KS Plzeň</v>
      </c>
      <c r="C65" s="13">
        <v>2015</v>
      </c>
      <c r="D65" s="13" t="s">
        <v>34</v>
      </c>
      <c r="E65" s="28">
        <v>841</v>
      </c>
      <c r="F65" s="15">
        <v>253</v>
      </c>
      <c r="G65" s="29">
        <v>2197</v>
      </c>
      <c r="H65" s="13">
        <v>1707</v>
      </c>
      <c r="I65" s="13">
        <v>2204</v>
      </c>
      <c r="J65" s="13">
        <v>1528</v>
      </c>
      <c r="K65" s="15">
        <f t="shared" si="1"/>
        <v>253.04900181488202</v>
      </c>
    </row>
    <row r="66" spans="1:11" x14ac:dyDescent="0.25">
      <c r="A66" s="13">
        <v>105</v>
      </c>
      <c r="B66" s="101" t="str">
        <f t="shared" si="0"/>
        <v>2015KS Ústí n. Labem</v>
      </c>
      <c r="C66" s="13">
        <v>2015</v>
      </c>
      <c r="D66" s="13" t="s">
        <v>44</v>
      </c>
      <c r="E66" s="28">
        <v>1566</v>
      </c>
      <c r="F66" s="15">
        <v>630</v>
      </c>
      <c r="G66" s="29">
        <v>7199</v>
      </c>
      <c r="H66" s="13">
        <v>2848</v>
      </c>
      <c r="I66" s="13">
        <v>3386</v>
      </c>
      <c r="J66" s="13">
        <v>3608</v>
      </c>
      <c r="K66" s="15">
        <f t="shared" si="1"/>
        <v>388.93089190785588</v>
      </c>
    </row>
    <row r="67" spans="1:11" x14ac:dyDescent="0.25">
      <c r="A67" s="13">
        <v>106</v>
      </c>
      <c r="B67" s="101" t="str">
        <f t="shared" si="0"/>
        <v>2015KS Hr. Králové</v>
      </c>
      <c r="C67" s="13">
        <v>2015</v>
      </c>
      <c r="D67" s="13" t="s">
        <v>55</v>
      </c>
      <c r="E67" s="28">
        <v>634</v>
      </c>
      <c r="F67" s="15">
        <v>238</v>
      </c>
      <c r="G67" s="29">
        <v>1406</v>
      </c>
      <c r="H67" s="13">
        <v>1817</v>
      </c>
      <c r="I67" s="13">
        <v>2055</v>
      </c>
      <c r="J67" s="13">
        <v>1299</v>
      </c>
      <c r="K67" s="15">
        <f t="shared" si="1"/>
        <v>230.72262773722628</v>
      </c>
    </row>
    <row r="68" spans="1:11" x14ac:dyDescent="0.25">
      <c r="A68" s="13">
        <v>107</v>
      </c>
      <c r="B68" s="101" t="str">
        <f t="shared" si="0"/>
        <v>2015KS Brno</v>
      </c>
      <c r="C68" s="13">
        <v>2015</v>
      </c>
      <c r="D68" s="13" t="s">
        <v>67</v>
      </c>
      <c r="E68" s="28">
        <v>760</v>
      </c>
      <c r="F68" s="15">
        <v>265</v>
      </c>
      <c r="G68" s="29">
        <v>1822</v>
      </c>
      <c r="H68" s="13">
        <v>6466</v>
      </c>
      <c r="I68" s="13">
        <v>7319</v>
      </c>
      <c r="J68" s="13">
        <v>5885</v>
      </c>
      <c r="K68" s="15">
        <f t="shared" si="1"/>
        <v>293.4861319852439</v>
      </c>
    </row>
    <row r="69" spans="1:11" x14ac:dyDescent="0.25">
      <c r="A69" s="13">
        <v>108</v>
      </c>
      <c r="B69" s="101" t="str">
        <f t="shared" si="0"/>
        <v>2015KS Ostrava</v>
      </c>
      <c r="C69" s="13">
        <v>2015</v>
      </c>
      <c r="D69" s="13" t="s">
        <v>82</v>
      </c>
      <c r="E69" s="28">
        <v>800</v>
      </c>
      <c r="F69" s="15">
        <v>231</v>
      </c>
      <c r="G69" s="29">
        <v>2086</v>
      </c>
      <c r="H69" s="13">
        <v>4053</v>
      </c>
      <c r="I69" s="13">
        <v>4306</v>
      </c>
      <c r="J69" s="13">
        <v>2832</v>
      </c>
      <c r="K69" s="15">
        <f t="shared" si="1"/>
        <v>240.05573618207154</v>
      </c>
    </row>
    <row r="70" spans="1:11" x14ac:dyDescent="0.25">
      <c r="A70" s="13">
        <v>101</v>
      </c>
      <c r="B70" s="101" t="str">
        <f t="shared" si="0"/>
        <v>2016MS Praha</v>
      </c>
      <c r="C70" s="13">
        <v>2016</v>
      </c>
      <c r="D70" s="13" t="s">
        <v>3</v>
      </c>
      <c r="E70" s="28">
        <v>867</v>
      </c>
      <c r="F70" s="15">
        <v>314</v>
      </c>
      <c r="G70" s="29">
        <v>2222</v>
      </c>
      <c r="H70" s="13">
        <v>10915</v>
      </c>
      <c r="I70" s="13">
        <v>11910</v>
      </c>
      <c r="J70" s="13">
        <v>5867</v>
      </c>
      <c r="K70" s="15">
        <f t="shared" si="1"/>
        <v>179.80310663308143</v>
      </c>
    </row>
    <row r="71" spans="1:11" x14ac:dyDescent="0.25">
      <c r="A71" s="13">
        <v>102</v>
      </c>
      <c r="B71" s="101" t="str">
        <f t="shared" ref="B71:B85" si="2">CONCATENATE(C71,D71)</f>
        <v>2016KS Praha</v>
      </c>
      <c r="C71" s="13">
        <v>2016</v>
      </c>
      <c r="D71" s="13" t="s">
        <v>14</v>
      </c>
      <c r="E71" s="28">
        <v>414</v>
      </c>
      <c r="F71" s="15">
        <v>190</v>
      </c>
      <c r="G71" s="29">
        <v>1113</v>
      </c>
      <c r="H71" s="13">
        <v>1367</v>
      </c>
      <c r="I71" s="13">
        <v>1585</v>
      </c>
      <c r="J71" s="13">
        <v>638</v>
      </c>
      <c r="K71" s="15">
        <f t="shared" ref="K71:K84" si="3">J71/I71*365</f>
        <v>146.9211356466877</v>
      </c>
    </row>
    <row r="72" spans="1:11" x14ac:dyDescent="0.25">
      <c r="A72" s="13">
        <v>103</v>
      </c>
      <c r="B72" s="101" t="str">
        <f t="shared" si="2"/>
        <v>2016KS Č. Budějovice</v>
      </c>
      <c r="C72" s="13">
        <v>2016</v>
      </c>
      <c r="D72" s="13" t="s">
        <v>25</v>
      </c>
      <c r="E72" s="28">
        <v>414</v>
      </c>
      <c r="F72" s="15">
        <v>232</v>
      </c>
      <c r="G72" s="29">
        <v>756</v>
      </c>
      <c r="H72" s="13">
        <v>899</v>
      </c>
      <c r="I72" s="13">
        <v>1224</v>
      </c>
      <c r="J72" s="13">
        <v>562</v>
      </c>
      <c r="K72" s="15">
        <f t="shared" si="3"/>
        <v>167.58986928104574</v>
      </c>
    </row>
    <row r="73" spans="1:11" x14ac:dyDescent="0.25">
      <c r="A73" s="13">
        <v>104</v>
      </c>
      <c r="B73" s="101" t="str">
        <f t="shared" si="2"/>
        <v>2016KS Plzeň</v>
      </c>
      <c r="C73" s="13">
        <v>2016</v>
      </c>
      <c r="D73" s="13" t="s">
        <v>34</v>
      </c>
      <c r="E73" s="28">
        <v>984</v>
      </c>
      <c r="F73" s="15">
        <v>392</v>
      </c>
      <c r="G73" s="29">
        <v>2367</v>
      </c>
      <c r="H73" s="13">
        <v>920</v>
      </c>
      <c r="I73" s="13">
        <v>1277</v>
      </c>
      <c r="J73" s="13">
        <v>1171</v>
      </c>
      <c r="K73" s="15">
        <f t="shared" si="3"/>
        <v>334.70242756460453</v>
      </c>
    </row>
    <row r="74" spans="1:11" x14ac:dyDescent="0.25">
      <c r="A74" s="13">
        <v>105</v>
      </c>
      <c r="B74" s="101" t="str">
        <f t="shared" si="2"/>
        <v>2016KS Ústí n. Labem</v>
      </c>
      <c r="C74" s="13">
        <v>2016</v>
      </c>
      <c r="D74" s="13" t="s">
        <v>44</v>
      </c>
      <c r="E74" s="28">
        <v>2013</v>
      </c>
      <c r="F74" s="15">
        <v>731</v>
      </c>
      <c r="G74" s="29">
        <v>7934</v>
      </c>
      <c r="H74" s="13">
        <v>1593</v>
      </c>
      <c r="I74" s="13">
        <v>2656</v>
      </c>
      <c r="J74" s="13">
        <v>2546</v>
      </c>
      <c r="K74" s="15">
        <f t="shared" si="3"/>
        <v>349.88328313253015</v>
      </c>
    </row>
    <row r="75" spans="1:11" x14ac:dyDescent="0.25">
      <c r="A75" s="13">
        <v>106</v>
      </c>
      <c r="B75" s="101" t="str">
        <f t="shared" si="2"/>
        <v>2016KS Hr. Králové</v>
      </c>
      <c r="C75" s="13">
        <v>2016</v>
      </c>
      <c r="D75" s="13" t="s">
        <v>55</v>
      </c>
      <c r="E75" s="28">
        <v>772</v>
      </c>
      <c r="F75" s="15">
        <v>293</v>
      </c>
      <c r="G75" s="29">
        <v>2088</v>
      </c>
      <c r="H75" s="13">
        <v>1314</v>
      </c>
      <c r="I75" s="13">
        <v>1566</v>
      </c>
      <c r="J75" s="13">
        <v>1048</v>
      </c>
      <c r="K75" s="15">
        <f t="shared" si="3"/>
        <v>244.2656449553001</v>
      </c>
    </row>
    <row r="76" spans="1:11" x14ac:dyDescent="0.25">
      <c r="A76" s="13">
        <v>107</v>
      </c>
      <c r="B76" s="101" t="str">
        <f t="shared" si="2"/>
        <v>2016KS Brno</v>
      </c>
      <c r="C76" s="13">
        <v>2016</v>
      </c>
      <c r="D76" s="13" t="s">
        <v>67</v>
      </c>
      <c r="E76" s="28">
        <v>769</v>
      </c>
      <c r="F76" s="15">
        <v>349</v>
      </c>
      <c r="G76" s="29">
        <v>1699</v>
      </c>
      <c r="H76" s="13">
        <v>3610</v>
      </c>
      <c r="I76" s="13">
        <v>5332</v>
      </c>
      <c r="J76" s="13">
        <v>4164</v>
      </c>
      <c r="K76" s="15">
        <f t="shared" si="3"/>
        <v>285.0450112528132</v>
      </c>
    </row>
    <row r="77" spans="1:11" x14ac:dyDescent="0.25">
      <c r="A77" s="13">
        <v>108</v>
      </c>
      <c r="B77" s="101" t="str">
        <f t="shared" si="2"/>
        <v>2016KS Ostrava</v>
      </c>
      <c r="C77" s="13">
        <v>2016</v>
      </c>
      <c r="D77" s="13" t="s">
        <v>82</v>
      </c>
      <c r="E77" s="28">
        <v>861</v>
      </c>
      <c r="F77" s="15">
        <v>261</v>
      </c>
      <c r="G77" s="29">
        <v>2574</v>
      </c>
      <c r="H77" s="13">
        <v>3496</v>
      </c>
      <c r="I77" s="13">
        <v>4102</v>
      </c>
      <c r="J77" s="13">
        <v>2217</v>
      </c>
      <c r="K77" s="15">
        <f t="shared" si="3"/>
        <v>197.27084349097998</v>
      </c>
    </row>
    <row r="78" spans="1:11" x14ac:dyDescent="0.25">
      <c r="A78" s="13">
        <v>101</v>
      </c>
      <c r="B78" s="101" t="str">
        <f t="shared" si="2"/>
        <v>2017MS Praha</v>
      </c>
      <c r="C78" s="13">
        <v>2017</v>
      </c>
      <c r="D78" s="13" t="s">
        <v>3</v>
      </c>
      <c r="E78" s="28">
        <v>782</v>
      </c>
      <c r="F78" s="15">
        <v>288</v>
      </c>
      <c r="G78" s="29">
        <v>1818</v>
      </c>
      <c r="H78" s="13">
        <v>11857</v>
      </c>
      <c r="I78" s="13">
        <v>12154</v>
      </c>
      <c r="J78" s="13">
        <v>5569</v>
      </c>
      <c r="K78" s="15">
        <f t="shared" si="3"/>
        <v>167.24411716307387</v>
      </c>
    </row>
    <row r="79" spans="1:11" x14ac:dyDescent="0.25">
      <c r="A79" s="13">
        <v>102</v>
      </c>
      <c r="B79" s="101" t="str">
        <f t="shared" si="2"/>
        <v>2017KS Praha</v>
      </c>
      <c r="C79" s="13">
        <v>2017</v>
      </c>
      <c r="D79" s="13" t="s">
        <v>14</v>
      </c>
      <c r="E79" s="28">
        <v>484</v>
      </c>
      <c r="F79" s="15">
        <v>167</v>
      </c>
      <c r="G79" s="29">
        <v>1504</v>
      </c>
      <c r="H79" s="13">
        <v>889</v>
      </c>
      <c r="I79" s="13">
        <v>967</v>
      </c>
      <c r="J79" s="13">
        <v>560</v>
      </c>
      <c r="K79" s="15">
        <f t="shared" si="3"/>
        <v>211.37538779731128</v>
      </c>
    </row>
    <row r="80" spans="1:11" x14ac:dyDescent="0.25">
      <c r="A80" s="13">
        <v>103</v>
      </c>
      <c r="B80" s="101" t="str">
        <f t="shared" si="2"/>
        <v>2017KS Č. Budějovice</v>
      </c>
      <c r="C80" s="13">
        <v>2017</v>
      </c>
      <c r="D80" s="13" t="s">
        <v>25</v>
      </c>
      <c r="E80" s="28">
        <v>563</v>
      </c>
      <c r="F80" s="15">
        <v>223</v>
      </c>
      <c r="G80" s="29">
        <v>1307</v>
      </c>
      <c r="H80" s="13">
        <v>836</v>
      </c>
      <c r="I80" s="13">
        <v>902</v>
      </c>
      <c r="J80" s="13">
        <v>497</v>
      </c>
      <c r="K80" s="15">
        <f t="shared" si="3"/>
        <v>201.11419068736143</v>
      </c>
    </row>
    <row r="81" spans="1:11" x14ac:dyDescent="0.25">
      <c r="A81" s="13">
        <v>104</v>
      </c>
      <c r="B81" s="101" t="str">
        <f t="shared" si="2"/>
        <v>2017KS Plzeň</v>
      </c>
      <c r="C81" s="13">
        <v>2017</v>
      </c>
      <c r="D81" s="13" t="s">
        <v>34</v>
      </c>
      <c r="E81" s="28">
        <v>944</v>
      </c>
      <c r="F81" s="15">
        <v>314</v>
      </c>
      <c r="G81" s="29">
        <v>2506</v>
      </c>
      <c r="H81" s="13">
        <v>1075</v>
      </c>
      <c r="I81" s="13">
        <v>1095</v>
      </c>
      <c r="J81" s="13">
        <v>1151</v>
      </c>
      <c r="K81" s="15">
        <f t="shared" si="3"/>
        <v>383.66666666666669</v>
      </c>
    </row>
    <row r="82" spans="1:11" x14ac:dyDescent="0.25">
      <c r="A82" s="13">
        <v>105</v>
      </c>
      <c r="B82" s="101" t="str">
        <f t="shared" si="2"/>
        <v>2017KS Ústí n. Labem</v>
      </c>
      <c r="C82" s="13">
        <v>2017</v>
      </c>
      <c r="D82" s="13" t="s">
        <v>44</v>
      </c>
      <c r="E82" s="28">
        <v>2354</v>
      </c>
      <c r="F82" s="15">
        <v>1100</v>
      </c>
      <c r="G82" s="29">
        <v>8360</v>
      </c>
      <c r="H82" s="13">
        <v>3030</v>
      </c>
      <c r="I82" s="13">
        <v>1838</v>
      </c>
      <c r="J82" s="13">
        <v>3742</v>
      </c>
      <c r="K82" s="15">
        <f t="shared" si="3"/>
        <v>743.10663764961919</v>
      </c>
    </row>
    <row r="83" spans="1:11" x14ac:dyDescent="0.25">
      <c r="A83" s="13">
        <v>106</v>
      </c>
      <c r="B83" s="101" t="str">
        <f t="shared" si="2"/>
        <v>2017KS Hr. Králové</v>
      </c>
      <c r="C83" s="13">
        <v>2017</v>
      </c>
      <c r="D83" s="13" t="s">
        <v>55</v>
      </c>
      <c r="E83" s="28">
        <v>1449</v>
      </c>
      <c r="F83" s="15">
        <v>267</v>
      </c>
      <c r="G83" s="29">
        <v>6701</v>
      </c>
      <c r="H83" s="13">
        <v>1218</v>
      </c>
      <c r="I83" s="13">
        <v>1421</v>
      </c>
      <c r="J83" s="13">
        <v>844</v>
      </c>
      <c r="K83" s="15">
        <f t="shared" si="3"/>
        <v>216.79099225897255</v>
      </c>
    </row>
    <row r="84" spans="1:11" x14ac:dyDescent="0.25">
      <c r="A84" s="13">
        <v>107</v>
      </c>
      <c r="B84" s="101" t="str">
        <f t="shared" si="2"/>
        <v>2017KS Brno</v>
      </c>
      <c r="C84" s="13">
        <v>2017</v>
      </c>
      <c r="D84" s="13" t="s">
        <v>67</v>
      </c>
      <c r="E84" s="28">
        <v>954</v>
      </c>
      <c r="F84" s="15">
        <v>354</v>
      </c>
      <c r="G84" s="29">
        <v>2371</v>
      </c>
      <c r="H84" s="13">
        <v>4163</v>
      </c>
      <c r="I84" s="13">
        <v>4238</v>
      </c>
      <c r="J84" s="13">
        <v>4089</v>
      </c>
      <c r="K84" s="15">
        <f t="shared" si="3"/>
        <v>352.16729589428974</v>
      </c>
    </row>
    <row r="85" spans="1:11" x14ac:dyDescent="0.25">
      <c r="A85" s="13">
        <v>108</v>
      </c>
      <c r="B85" s="101" t="str">
        <f t="shared" si="2"/>
        <v>2017KS Ostrava</v>
      </c>
      <c r="C85" s="13">
        <v>2017</v>
      </c>
      <c r="D85" s="13" t="s">
        <v>82</v>
      </c>
      <c r="E85" s="28">
        <v>1016</v>
      </c>
      <c r="F85" s="15">
        <v>150</v>
      </c>
      <c r="G85" s="29">
        <v>3261</v>
      </c>
      <c r="H85" s="13">
        <v>4168</v>
      </c>
      <c r="I85" s="13">
        <v>4109</v>
      </c>
      <c r="J85" s="13">
        <v>2277</v>
      </c>
      <c r="K85" s="15">
        <f>J85/I85*365</f>
        <v>202.26454125091263</v>
      </c>
    </row>
    <row r="86" spans="1:11" x14ac:dyDescent="0.25">
      <c r="A86" s="13">
        <v>101</v>
      </c>
      <c r="B86" s="101" t="str">
        <f t="shared" ref="B86:B93" si="4">CONCATENATE(C86,D86)</f>
        <v>2018MS Praha</v>
      </c>
      <c r="C86" s="13">
        <v>2018</v>
      </c>
      <c r="D86" s="13" t="s">
        <v>3</v>
      </c>
      <c r="E86" s="28">
        <v>789</v>
      </c>
      <c r="F86" s="15">
        <v>286</v>
      </c>
      <c r="G86" s="29">
        <v>2012</v>
      </c>
      <c r="H86" s="13">
        <v>11204</v>
      </c>
      <c r="I86" s="13">
        <v>11737</v>
      </c>
      <c r="J86" s="13">
        <v>5039</v>
      </c>
      <c r="K86" s="15">
        <f t="shared" ref="K86:K92" si="5">J86/I86*365</f>
        <v>156.70401295049842</v>
      </c>
    </row>
    <row r="87" spans="1:11" x14ac:dyDescent="0.25">
      <c r="A87" s="13">
        <v>102</v>
      </c>
      <c r="B87" s="101" t="str">
        <f t="shared" si="4"/>
        <v>2018KS Praha</v>
      </c>
      <c r="C87" s="13">
        <v>2018</v>
      </c>
      <c r="D87" s="13" t="s">
        <v>14</v>
      </c>
      <c r="E87" s="28">
        <v>608</v>
      </c>
      <c r="F87" s="15">
        <v>154</v>
      </c>
      <c r="G87" s="29">
        <v>2044</v>
      </c>
      <c r="H87" s="13">
        <v>884</v>
      </c>
      <c r="I87" s="13">
        <v>906</v>
      </c>
      <c r="J87" s="13">
        <v>537</v>
      </c>
      <c r="K87" s="15">
        <f t="shared" si="5"/>
        <v>216.34105960264901</v>
      </c>
    </row>
    <row r="88" spans="1:11" x14ac:dyDescent="0.25">
      <c r="A88" s="13">
        <v>103</v>
      </c>
      <c r="B88" s="101" t="str">
        <f t="shared" si="4"/>
        <v>2018KS Č. Budějovice</v>
      </c>
      <c r="C88" s="13">
        <v>2018</v>
      </c>
      <c r="D88" s="13" t="s">
        <v>25</v>
      </c>
      <c r="E88" s="28">
        <v>707</v>
      </c>
      <c r="F88" s="15">
        <v>232</v>
      </c>
      <c r="G88" s="29">
        <v>2051</v>
      </c>
      <c r="H88" s="13">
        <v>671</v>
      </c>
      <c r="I88" s="13">
        <v>683</v>
      </c>
      <c r="J88" s="13">
        <v>491</v>
      </c>
      <c r="K88" s="15">
        <f t="shared" si="5"/>
        <v>262.39385065885796</v>
      </c>
    </row>
    <row r="89" spans="1:11" x14ac:dyDescent="0.25">
      <c r="A89" s="13">
        <v>104</v>
      </c>
      <c r="B89" s="101" t="str">
        <f t="shared" si="4"/>
        <v>2018KS Plzeň</v>
      </c>
      <c r="C89" s="13">
        <v>2018</v>
      </c>
      <c r="D89" s="13" t="s">
        <v>34</v>
      </c>
      <c r="E89" s="28">
        <v>802</v>
      </c>
      <c r="F89" s="15">
        <v>192</v>
      </c>
      <c r="G89" s="29">
        <v>2287</v>
      </c>
      <c r="H89" s="13">
        <v>1442</v>
      </c>
      <c r="I89" s="13">
        <v>1337</v>
      </c>
      <c r="J89" s="13">
        <v>1256</v>
      </c>
      <c r="K89" s="15">
        <f t="shared" si="5"/>
        <v>342.88706058339568</v>
      </c>
    </row>
    <row r="90" spans="1:11" x14ac:dyDescent="0.25">
      <c r="A90" s="13">
        <v>105</v>
      </c>
      <c r="B90" s="101" t="str">
        <f t="shared" si="4"/>
        <v>2018KS Ústí n. Labem</v>
      </c>
      <c r="C90" s="13">
        <v>2018</v>
      </c>
      <c r="D90" s="13" t="s">
        <v>44</v>
      </c>
      <c r="E90" s="28">
        <v>1873</v>
      </c>
      <c r="F90" s="15">
        <v>1279</v>
      </c>
      <c r="G90" s="29">
        <v>4967</v>
      </c>
      <c r="H90" s="13">
        <v>979</v>
      </c>
      <c r="I90" s="13">
        <v>1725</v>
      </c>
      <c r="J90" s="13">
        <v>2995</v>
      </c>
      <c r="K90" s="15">
        <f t="shared" si="5"/>
        <v>633.72463768115938</v>
      </c>
    </row>
    <row r="91" spans="1:11" x14ac:dyDescent="0.25">
      <c r="A91" s="13">
        <v>106</v>
      </c>
      <c r="B91" s="101" t="str">
        <f t="shared" si="4"/>
        <v>2018KS Hr. Králové</v>
      </c>
      <c r="C91" s="13">
        <v>2018</v>
      </c>
      <c r="D91" s="13" t="s">
        <v>55</v>
      </c>
      <c r="E91" s="28">
        <v>798</v>
      </c>
      <c r="F91" s="15">
        <v>180</v>
      </c>
      <c r="G91" s="29">
        <v>2545</v>
      </c>
      <c r="H91" s="13">
        <v>1756</v>
      </c>
      <c r="I91" s="13">
        <v>1684</v>
      </c>
      <c r="J91" s="13">
        <v>916</v>
      </c>
      <c r="K91" s="15">
        <f t="shared" si="5"/>
        <v>198.53919239904988</v>
      </c>
    </row>
    <row r="92" spans="1:11" x14ac:dyDescent="0.25">
      <c r="A92" s="13">
        <v>107</v>
      </c>
      <c r="B92" s="101" t="str">
        <f t="shared" si="4"/>
        <v>2018KS Brno</v>
      </c>
      <c r="C92" s="13">
        <v>2018</v>
      </c>
      <c r="D92" s="13" t="s">
        <v>67</v>
      </c>
      <c r="E92" s="28">
        <v>975</v>
      </c>
      <c r="F92" s="15">
        <v>309</v>
      </c>
      <c r="G92" s="29">
        <v>2564</v>
      </c>
      <c r="H92" s="13">
        <v>3038</v>
      </c>
      <c r="I92" s="13">
        <v>3816</v>
      </c>
      <c r="J92" s="13">
        <v>3312</v>
      </c>
      <c r="K92" s="15">
        <f t="shared" si="5"/>
        <v>316.79245283018867</v>
      </c>
    </row>
    <row r="93" spans="1:11" x14ac:dyDescent="0.25">
      <c r="A93" s="13">
        <v>108</v>
      </c>
      <c r="B93" s="101" t="str">
        <f t="shared" si="4"/>
        <v>2018KS Ostrava</v>
      </c>
      <c r="C93" s="13">
        <v>2018</v>
      </c>
      <c r="D93" s="13" t="s">
        <v>82</v>
      </c>
      <c r="E93" s="28">
        <v>480</v>
      </c>
      <c r="F93" s="15">
        <v>120</v>
      </c>
      <c r="G93" s="29">
        <v>911</v>
      </c>
      <c r="H93" s="13">
        <v>4275</v>
      </c>
      <c r="I93" s="13">
        <v>4551</v>
      </c>
      <c r="J93" s="13">
        <v>2004</v>
      </c>
      <c r="K93" s="15">
        <f>J93/I93*365</f>
        <v>160.72511535926171</v>
      </c>
    </row>
    <row r="94" spans="1:11" x14ac:dyDescent="0.25">
      <c r="A94" s="13">
        <v>101</v>
      </c>
      <c r="B94" s="101" t="str">
        <f t="shared" ref="B94:B101" si="6">CONCATENATE(C94,D94)</f>
        <v>2019MS Praha</v>
      </c>
      <c r="C94" s="13">
        <v>2019</v>
      </c>
      <c r="D94" s="13" t="s">
        <v>3</v>
      </c>
      <c r="E94" s="28">
        <v>998</v>
      </c>
      <c r="F94" s="15">
        <v>301</v>
      </c>
      <c r="G94" s="29">
        <v>2639</v>
      </c>
      <c r="H94" s="13">
        <v>10087</v>
      </c>
      <c r="I94" s="13">
        <v>10848</v>
      </c>
      <c r="J94" s="13">
        <v>4276</v>
      </c>
      <c r="K94" s="15">
        <f t="shared" ref="K94:K101" si="7">J94/I94*365</f>
        <v>143.87352507374632</v>
      </c>
    </row>
    <row r="95" spans="1:11" x14ac:dyDescent="0.25">
      <c r="A95" s="13">
        <v>102</v>
      </c>
      <c r="B95" s="101" t="str">
        <f t="shared" si="6"/>
        <v>2019KS Praha</v>
      </c>
      <c r="C95" s="13">
        <v>2019</v>
      </c>
      <c r="D95" s="13" t="s">
        <v>14</v>
      </c>
      <c r="E95" s="28">
        <v>505</v>
      </c>
      <c r="F95" s="15">
        <v>147</v>
      </c>
      <c r="G95" s="29">
        <v>1673</v>
      </c>
      <c r="H95" s="13">
        <v>662</v>
      </c>
      <c r="I95" s="13">
        <v>704</v>
      </c>
      <c r="J95" s="13">
        <v>496</v>
      </c>
      <c r="K95" s="15">
        <f t="shared" si="7"/>
        <v>257.15909090909093</v>
      </c>
    </row>
    <row r="96" spans="1:11" x14ac:dyDescent="0.25">
      <c r="A96" s="13">
        <v>103</v>
      </c>
      <c r="B96" s="101" t="str">
        <f t="shared" si="6"/>
        <v>2019KS Č. Budějovice</v>
      </c>
      <c r="C96" s="13">
        <v>2019</v>
      </c>
      <c r="D96" s="13" t="s">
        <v>25</v>
      </c>
      <c r="E96" s="28">
        <v>676</v>
      </c>
      <c r="F96" s="15">
        <v>191</v>
      </c>
      <c r="G96" s="29">
        <v>2111</v>
      </c>
      <c r="H96" s="13">
        <v>575</v>
      </c>
      <c r="I96" s="13">
        <v>661</v>
      </c>
      <c r="J96" s="13">
        <v>409</v>
      </c>
      <c r="K96" s="15">
        <f t="shared" si="7"/>
        <v>225.84720121028747</v>
      </c>
    </row>
    <row r="97" spans="1:11" x14ac:dyDescent="0.25">
      <c r="A97" s="13">
        <v>104</v>
      </c>
      <c r="B97" s="101" t="str">
        <f t="shared" si="6"/>
        <v>2019KS Plzeň</v>
      </c>
      <c r="C97" s="13">
        <v>2019</v>
      </c>
      <c r="D97" s="13" t="s">
        <v>34</v>
      </c>
      <c r="E97" s="28">
        <v>886</v>
      </c>
      <c r="F97" s="15">
        <v>314</v>
      </c>
      <c r="G97" s="29">
        <v>2760</v>
      </c>
      <c r="H97" s="13">
        <v>1642</v>
      </c>
      <c r="I97" s="13">
        <v>1686</v>
      </c>
      <c r="J97" s="13">
        <v>1211</v>
      </c>
      <c r="K97" s="15">
        <f t="shared" si="7"/>
        <v>262.16785290628707</v>
      </c>
    </row>
    <row r="98" spans="1:11" x14ac:dyDescent="0.25">
      <c r="A98" s="13">
        <v>105</v>
      </c>
      <c r="B98" s="101" t="str">
        <f t="shared" si="6"/>
        <v>2019KS Ústí n. Labem</v>
      </c>
      <c r="C98" s="13">
        <v>2019</v>
      </c>
      <c r="D98" s="13" t="s">
        <v>44</v>
      </c>
      <c r="E98" s="28">
        <v>2540</v>
      </c>
      <c r="F98" s="15">
        <v>1469</v>
      </c>
      <c r="G98" s="29">
        <v>9374</v>
      </c>
      <c r="H98" s="13">
        <v>1182</v>
      </c>
      <c r="I98" s="13">
        <v>1583</v>
      </c>
      <c r="J98" s="13">
        <v>2594</v>
      </c>
      <c r="K98" s="15">
        <f t="shared" si="7"/>
        <v>598.11118130132661</v>
      </c>
    </row>
    <row r="99" spans="1:11" x14ac:dyDescent="0.25">
      <c r="A99" s="13">
        <v>106</v>
      </c>
      <c r="B99" s="101" t="str">
        <f t="shared" si="6"/>
        <v>2019KS Hr. Králové</v>
      </c>
      <c r="C99" s="13">
        <v>2019</v>
      </c>
      <c r="D99" s="13" t="s">
        <v>55</v>
      </c>
      <c r="E99" s="28">
        <v>637</v>
      </c>
      <c r="F99" s="15">
        <v>145</v>
      </c>
      <c r="G99" s="29">
        <v>1897</v>
      </c>
      <c r="H99" s="13">
        <v>1888</v>
      </c>
      <c r="I99" s="13">
        <v>1987</v>
      </c>
      <c r="J99" s="13">
        <v>816</v>
      </c>
      <c r="K99" s="15">
        <f t="shared" si="7"/>
        <v>149.89431303472571</v>
      </c>
    </row>
    <row r="100" spans="1:11" x14ac:dyDescent="0.25">
      <c r="A100" s="13">
        <v>107</v>
      </c>
      <c r="B100" s="101" t="str">
        <f t="shared" si="6"/>
        <v>2019KS Brno</v>
      </c>
      <c r="C100" s="13">
        <v>2019</v>
      </c>
      <c r="D100" s="13" t="s">
        <v>67</v>
      </c>
      <c r="E100" s="28">
        <v>856</v>
      </c>
      <c r="F100" s="15">
        <v>348</v>
      </c>
      <c r="G100" s="29">
        <v>2182</v>
      </c>
      <c r="H100" s="13">
        <v>2668</v>
      </c>
      <c r="I100" s="13">
        <v>3010</v>
      </c>
      <c r="J100" s="13">
        <v>2971</v>
      </c>
      <c r="K100" s="15">
        <f t="shared" si="7"/>
        <v>360.27076411960132</v>
      </c>
    </row>
    <row r="101" spans="1:11" ht="16.5" thickBot="1" x14ac:dyDescent="0.3">
      <c r="A101" s="18">
        <v>108</v>
      </c>
      <c r="B101" s="102" t="str">
        <f t="shared" si="6"/>
        <v>2019KS Ostrava</v>
      </c>
      <c r="C101" s="18">
        <v>2019</v>
      </c>
      <c r="D101" s="18" t="s">
        <v>82</v>
      </c>
      <c r="E101" s="30">
        <v>721</v>
      </c>
      <c r="F101" s="20">
        <v>151</v>
      </c>
      <c r="G101" s="31">
        <v>1674</v>
      </c>
      <c r="H101" s="18">
        <v>3892</v>
      </c>
      <c r="I101" s="18">
        <v>3957</v>
      </c>
      <c r="J101" s="18">
        <v>1943</v>
      </c>
      <c r="K101" s="20">
        <f t="shared" si="7"/>
        <v>179.22542330048017</v>
      </c>
    </row>
    <row r="102" spans="1:11" ht="16.5" thickTop="1" x14ac:dyDescent="0.25"/>
  </sheetData>
  <sheetProtection algorithmName="SHA-512" hashValue="D6zSU2y9eqLfDTAXbhs6LND77DJdZfsCATv4rgja/Tv2qc0TBTdpHVar9DVp3l0MozQyrdtT0Ew80o8GgZamNQ==" saltValue="4ZXN705qgRyreG7Q48W5Wg==" spinCount="100000" sheet="1" objects="1" scenarios="1"/>
  <autoFilter ref="A5:K101"/>
  <mergeCells count="2">
    <mergeCell ref="E4:G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9" tint="0.59999389629810485"/>
  </sheetPr>
  <dimension ref="A1:Q18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8" width="12.625" style="405" customWidth="1"/>
    <col min="9" max="9" width="14.625" customWidth="1"/>
    <col min="10" max="14" width="12.625" customWidth="1"/>
    <col min="15" max="15" width="14.625" customWidth="1"/>
    <col min="16" max="17" width="12.625" customWidth="1"/>
  </cols>
  <sheetData>
    <row r="1" spans="1:17" x14ac:dyDescent="0.25">
      <c r="A1" s="3" t="s">
        <v>268</v>
      </c>
    </row>
    <row r="2" spans="1:17" ht="16.5" thickBot="1" x14ac:dyDescent="0.3">
      <c r="A2" s="3" t="s">
        <v>198</v>
      </c>
    </row>
    <row r="3" spans="1:17" ht="16.5" customHeight="1" thickTop="1" x14ac:dyDescent="0.25">
      <c r="A3" s="96"/>
      <c r="B3" s="97"/>
      <c r="C3" s="654" t="s">
        <v>1</v>
      </c>
      <c r="D3" s="655"/>
      <c r="E3" s="656"/>
      <c r="F3" s="658" t="s">
        <v>108</v>
      </c>
      <c r="G3" s="657"/>
      <c r="H3" s="659"/>
      <c r="I3" s="665" t="s">
        <v>109</v>
      </c>
      <c r="J3" s="664"/>
      <c r="K3" s="664"/>
      <c r="L3" s="664"/>
      <c r="M3" s="666"/>
      <c r="N3" s="113"/>
      <c r="O3" s="665" t="s">
        <v>110</v>
      </c>
      <c r="P3" s="664"/>
      <c r="Q3" s="664"/>
    </row>
    <row r="4" spans="1:17" ht="32.25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10" t="s">
        <v>99</v>
      </c>
      <c r="G4" s="69" t="s">
        <v>100</v>
      </c>
      <c r="H4" s="401" t="s">
        <v>164</v>
      </c>
      <c r="I4" s="47" t="s">
        <v>182</v>
      </c>
      <c r="J4" s="6" t="s">
        <v>183</v>
      </c>
      <c r="K4" s="6" t="s">
        <v>184</v>
      </c>
      <c r="L4" s="6" t="s">
        <v>112</v>
      </c>
      <c r="M4" s="41" t="s">
        <v>177</v>
      </c>
      <c r="N4" s="114" t="s">
        <v>275</v>
      </c>
      <c r="O4" s="47" t="s">
        <v>101</v>
      </c>
      <c r="P4" s="6" t="s">
        <v>102</v>
      </c>
      <c r="Q4" s="6" t="s">
        <v>103</v>
      </c>
    </row>
    <row r="5" spans="1:17" ht="16.5" thickTop="1" x14ac:dyDescent="0.25">
      <c r="A5" s="100">
        <v>101</v>
      </c>
      <c r="B5" s="104" t="s">
        <v>3</v>
      </c>
      <c r="C5" s="500">
        <v>971</v>
      </c>
      <c r="D5" s="397">
        <v>482</v>
      </c>
      <c r="E5" s="501">
        <v>2442</v>
      </c>
      <c r="F5" s="506">
        <v>39.735100000000003</v>
      </c>
      <c r="G5" s="507">
        <v>54.71698</v>
      </c>
      <c r="H5" s="502">
        <f>F5*G5/100</f>
        <v>21.741846719980003</v>
      </c>
      <c r="I5" s="13">
        <v>280</v>
      </c>
      <c r="J5" s="13">
        <v>301</v>
      </c>
      <c r="K5" s="13">
        <v>274</v>
      </c>
      <c r="L5" s="105">
        <f>J5/I5*100</f>
        <v>107.5</v>
      </c>
      <c r="M5" s="108">
        <f>K5/J5*365</f>
        <v>332.25913621262458</v>
      </c>
      <c r="N5" s="546">
        <v>6</v>
      </c>
      <c r="O5" s="32">
        <f>I5/$N5</f>
        <v>46.666666666666664</v>
      </c>
      <c r="P5" s="16">
        <f t="shared" ref="P5:Q5" si="0">J5/$N5</f>
        <v>50.166666666666664</v>
      </c>
      <c r="Q5" s="16">
        <f t="shared" si="0"/>
        <v>45.666666666666664</v>
      </c>
    </row>
    <row r="6" spans="1:17" x14ac:dyDescent="0.25">
      <c r="A6" s="13">
        <v>102</v>
      </c>
      <c r="B6" s="75" t="s">
        <v>14</v>
      </c>
      <c r="C6" s="457">
        <v>550</v>
      </c>
      <c r="D6" s="398">
        <v>458</v>
      </c>
      <c r="E6" s="458">
        <v>917</v>
      </c>
      <c r="F6" s="482">
        <v>39.705880000000001</v>
      </c>
      <c r="G6" s="407">
        <v>29.629629999999999</v>
      </c>
      <c r="H6" s="502">
        <f t="shared" ref="H6:H13" si="1">F6*G6/100</f>
        <v>11.764705332244001</v>
      </c>
      <c r="I6" s="13">
        <v>91</v>
      </c>
      <c r="J6" s="13">
        <v>110</v>
      </c>
      <c r="K6" s="13">
        <v>70</v>
      </c>
      <c r="L6" s="16">
        <f t="shared" ref="L6:L13" si="2">J6/I6*100</f>
        <v>120.87912087912088</v>
      </c>
      <c r="M6" s="29">
        <f t="shared" ref="M6:M13" si="3">K6/J6*365</f>
        <v>232.27272727272728</v>
      </c>
      <c r="N6" s="547">
        <v>0.5</v>
      </c>
      <c r="O6" s="32">
        <f t="shared" ref="O6:O13" si="4">I6/$N6</f>
        <v>182</v>
      </c>
      <c r="P6" s="16">
        <f t="shared" ref="P6:P13" si="5">J6/$N6</f>
        <v>220</v>
      </c>
      <c r="Q6" s="16">
        <f t="shared" ref="Q6:Q13" si="6">K6/$N6</f>
        <v>140</v>
      </c>
    </row>
    <row r="7" spans="1:17" x14ac:dyDescent="0.25">
      <c r="A7" s="13">
        <v>103</v>
      </c>
      <c r="B7" s="75" t="s">
        <v>25</v>
      </c>
      <c r="C7" s="457">
        <v>458</v>
      </c>
      <c r="D7" s="398">
        <v>265</v>
      </c>
      <c r="E7" s="458">
        <v>1025</v>
      </c>
      <c r="F7" s="482">
        <v>58.139530000000001</v>
      </c>
      <c r="G7" s="407">
        <v>36</v>
      </c>
      <c r="H7" s="502">
        <f t="shared" si="1"/>
        <v>20.9302308</v>
      </c>
      <c r="I7" s="13">
        <v>80</v>
      </c>
      <c r="J7" s="13">
        <v>84</v>
      </c>
      <c r="K7" s="13">
        <v>27</v>
      </c>
      <c r="L7" s="16">
        <f t="shared" si="2"/>
        <v>105</v>
      </c>
      <c r="M7" s="29">
        <f t="shared" si="3"/>
        <v>117.32142857142858</v>
      </c>
      <c r="N7" s="547">
        <v>3</v>
      </c>
      <c r="O7" s="32">
        <f t="shared" si="4"/>
        <v>26.666666666666668</v>
      </c>
      <c r="P7" s="16">
        <f t="shared" si="5"/>
        <v>28</v>
      </c>
      <c r="Q7" s="16">
        <f t="shared" si="6"/>
        <v>9</v>
      </c>
    </row>
    <row r="8" spans="1:17" x14ac:dyDescent="0.25">
      <c r="A8" s="13">
        <v>104</v>
      </c>
      <c r="B8" s="75" t="s">
        <v>34</v>
      </c>
      <c r="C8" s="457">
        <v>278</v>
      </c>
      <c r="D8" s="398">
        <v>116</v>
      </c>
      <c r="E8" s="458">
        <v>393</v>
      </c>
      <c r="F8" s="482">
        <v>7.6923079999999997</v>
      </c>
      <c r="G8" s="407">
        <v>50</v>
      </c>
      <c r="H8" s="502">
        <f t="shared" si="1"/>
        <v>3.8461539999999999</v>
      </c>
      <c r="I8" s="13">
        <v>74</v>
      </c>
      <c r="J8" s="13">
        <v>86</v>
      </c>
      <c r="K8" s="13">
        <v>24</v>
      </c>
      <c r="L8" s="16">
        <f t="shared" si="2"/>
        <v>116.21621621621621</v>
      </c>
      <c r="M8" s="29">
        <f t="shared" si="3"/>
        <v>101.86046511627907</v>
      </c>
      <c r="N8" s="547">
        <v>1</v>
      </c>
      <c r="O8" s="32">
        <f t="shared" si="4"/>
        <v>74</v>
      </c>
      <c r="P8" s="16">
        <f t="shared" si="5"/>
        <v>86</v>
      </c>
      <c r="Q8" s="16">
        <f t="shared" si="6"/>
        <v>24</v>
      </c>
    </row>
    <row r="9" spans="1:17" x14ac:dyDescent="0.25">
      <c r="A9" s="13">
        <v>105</v>
      </c>
      <c r="B9" s="75" t="s">
        <v>44</v>
      </c>
      <c r="C9" s="457">
        <v>522</v>
      </c>
      <c r="D9" s="398">
        <v>285</v>
      </c>
      <c r="E9" s="458">
        <v>909</v>
      </c>
      <c r="F9" s="482">
        <v>42.553190000000001</v>
      </c>
      <c r="G9" s="407">
        <v>65</v>
      </c>
      <c r="H9" s="502">
        <f t="shared" si="1"/>
        <v>27.6595735</v>
      </c>
      <c r="I9" s="13">
        <v>81</v>
      </c>
      <c r="J9" s="13">
        <v>99</v>
      </c>
      <c r="K9" s="13">
        <v>44</v>
      </c>
      <c r="L9" s="16">
        <f t="shared" si="2"/>
        <v>122.22222222222223</v>
      </c>
      <c r="M9" s="29">
        <f t="shared" si="3"/>
        <v>162.2222222222222</v>
      </c>
      <c r="N9" s="547">
        <v>1.4</v>
      </c>
      <c r="O9" s="32">
        <f t="shared" si="4"/>
        <v>57.857142857142861</v>
      </c>
      <c r="P9" s="16">
        <f t="shared" si="5"/>
        <v>70.714285714285722</v>
      </c>
      <c r="Q9" s="16">
        <f t="shared" si="6"/>
        <v>31.428571428571431</v>
      </c>
    </row>
    <row r="10" spans="1:17" x14ac:dyDescent="0.25">
      <c r="A10" s="13">
        <v>106</v>
      </c>
      <c r="B10" s="75" t="s">
        <v>55</v>
      </c>
      <c r="C10" s="457">
        <v>386</v>
      </c>
      <c r="D10" s="398">
        <v>133</v>
      </c>
      <c r="E10" s="458">
        <v>848</v>
      </c>
      <c r="F10" s="482">
        <v>40.983600000000003</v>
      </c>
      <c r="G10" s="407">
        <v>34.782609999999998</v>
      </c>
      <c r="H10" s="502">
        <f t="shared" si="1"/>
        <v>14.25516575196</v>
      </c>
      <c r="I10" s="13">
        <v>118</v>
      </c>
      <c r="J10" s="13">
        <v>99</v>
      </c>
      <c r="K10" s="13">
        <v>48</v>
      </c>
      <c r="L10" s="16">
        <f t="shared" si="2"/>
        <v>83.898305084745758</v>
      </c>
      <c r="M10" s="29">
        <f t="shared" si="3"/>
        <v>176.96969696969697</v>
      </c>
      <c r="N10" s="547">
        <v>0.60000000000000009</v>
      </c>
      <c r="O10" s="32">
        <f t="shared" si="4"/>
        <v>196.66666666666663</v>
      </c>
      <c r="P10" s="16">
        <f t="shared" si="5"/>
        <v>164.99999999999997</v>
      </c>
      <c r="Q10" s="16">
        <f t="shared" si="6"/>
        <v>79.999999999999986</v>
      </c>
    </row>
    <row r="11" spans="1:17" x14ac:dyDescent="0.25">
      <c r="A11" s="13">
        <v>107</v>
      </c>
      <c r="B11" s="75" t="s">
        <v>67</v>
      </c>
      <c r="C11" s="457">
        <v>291</v>
      </c>
      <c r="D11" s="398">
        <v>180</v>
      </c>
      <c r="E11" s="458">
        <v>785</v>
      </c>
      <c r="F11" s="482">
        <v>28.86598</v>
      </c>
      <c r="G11" s="407">
        <v>46.428570000000001</v>
      </c>
      <c r="H11" s="502">
        <f t="shared" si="1"/>
        <v>13.402061730486</v>
      </c>
      <c r="I11" s="13">
        <v>157</v>
      </c>
      <c r="J11" s="13">
        <v>158</v>
      </c>
      <c r="K11" s="13">
        <v>107</v>
      </c>
      <c r="L11" s="16">
        <f t="shared" si="2"/>
        <v>100.63694267515923</v>
      </c>
      <c r="M11" s="29">
        <f t="shared" si="3"/>
        <v>247.18354430379745</v>
      </c>
      <c r="N11" s="547">
        <v>5</v>
      </c>
      <c r="O11" s="32">
        <f t="shared" si="4"/>
        <v>31.4</v>
      </c>
      <c r="P11" s="16">
        <f t="shared" si="5"/>
        <v>31.6</v>
      </c>
      <c r="Q11" s="16">
        <f t="shared" si="6"/>
        <v>21.4</v>
      </c>
    </row>
    <row r="12" spans="1:17" ht="16.5" thickBot="1" x14ac:dyDescent="0.3">
      <c r="A12" s="18">
        <v>108</v>
      </c>
      <c r="B12" s="77" t="s">
        <v>82</v>
      </c>
      <c r="C12" s="459">
        <v>636</v>
      </c>
      <c r="D12" s="399">
        <v>410</v>
      </c>
      <c r="E12" s="460">
        <v>1269</v>
      </c>
      <c r="F12" s="484">
        <v>20.253160000000001</v>
      </c>
      <c r="G12" s="408">
        <v>0</v>
      </c>
      <c r="H12" s="485">
        <f t="shared" si="1"/>
        <v>0</v>
      </c>
      <c r="I12" s="18">
        <v>221</v>
      </c>
      <c r="J12" s="18">
        <v>225</v>
      </c>
      <c r="K12" s="18">
        <v>153</v>
      </c>
      <c r="L12" s="21">
        <f t="shared" si="2"/>
        <v>101.80995475113122</v>
      </c>
      <c r="M12" s="31">
        <f t="shared" si="3"/>
        <v>248.20000000000002</v>
      </c>
      <c r="N12" s="548">
        <v>1.2</v>
      </c>
      <c r="O12" s="545">
        <f t="shared" si="4"/>
        <v>184.16666666666669</v>
      </c>
      <c r="P12" s="21">
        <f t="shared" si="5"/>
        <v>187.5</v>
      </c>
      <c r="Q12" s="21">
        <f t="shared" si="6"/>
        <v>127.5</v>
      </c>
    </row>
    <row r="13" spans="1:17" ht="17.25" thickTop="1" thickBot="1" x14ac:dyDescent="0.3">
      <c r="A13" s="35"/>
      <c r="B13" s="39" t="s">
        <v>132</v>
      </c>
      <c r="C13" s="453">
        <v>565</v>
      </c>
      <c r="D13" s="454">
        <v>270</v>
      </c>
      <c r="E13" s="455">
        <v>1487</v>
      </c>
      <c r="F13" s="508">
        <v>35.56</v>
      </c>
      <c r="G13" s="411">
        <v>41.75</v>
      </c>
      <c r="H13" s="486">
        <f t="shared" si="1"/>
        <v>14.846300000000001</v>
      </c>
      <c r="I13" s="119">
        <f>AVERAGE(I5:I12)</f>
        <v>137.75</v>
      </c>
      <c r="J13" s="37">
        <f t="shared" ref="J13:K13" si="7">AVERAGE(J5:J12)</f>
        <v>145.25</v>
      </c>
      <c r="K13" s="37">
        <f t="shared" si="7"/>
        <v>93.375</v>
      </c>
      <c r="L13" s="33">
        <f t="shared" si="2"/>
        <v>105.44464609800363</v>
      </c>
      <c r="M13" s="109">
        <f t="shared" si="3"/>
        <v>234.64285714285717</v>
      </c>
      <c r="N13" s="549">
        <f>AVERAGE(N5:N12)</f>
        <v>2.3374999999999999</v>
      </c>
      <c r="O13" s="573">
        <f t="shared" si="4"/>
        <v>58.930481283422459</v>
      </c>
      <c r="P13" s="33">
        <f t="shared" si="5"/>
        <v>62.139037433155082</v>
      </c>
      <c r="Q13" s="33">
        <f t="shared" si="6"/>
        <v>39.946524064171122</v>
      </c>
    </row>
    <row r="14" spans="1:17" ht="16.5" thickTop="1" x14ac:dyDescent="0.25"/>
    <row r="18" spans="1:1" x14ac:dyDescent="0.25">
      <c r="A18" s="3"/>
    </row>
  </sheetData>
  <sheetProtection algorithmName="SHA-512" hashValue="2oZ/23VGDScRPsKT8FJuFoWdyv/Jt17dhkD2XQfWeIFb/2nsaHvgM/og4I0JyzE/RIREtQ6TBxH/1c953yMCow==" saltValue="wfAXmCinYH+9IPk/0+hAoQ==" spinCount="100000" sheet="1" objects="1" scenarios="1"/>
  <mergeCells count="4">
    <mergeCell ref="C3:E3"/>
    <mergeCell ref="F3:H3"/>
    <mergeCell ref="I3:M3"/>
    <mergeCell ref="O3:Q3"/>
  </mergeCell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9" tint="0.59999389629810485"/>
  </sheetPr>
  <dimension ref="A1:K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style="98" customWidth="1"/>
    <col min="2" max="2" width="22.375" style="98" hidden="1" customWidth="1"/>
    <col min="3" max="3" width="13.375" style="98" customWidth="1"/>
    <col min="4" max="4" width="18.25" style="98" bestFit="1" customWidth="1"/>
    <col min="5" max="11" width="12.625" style="98" customWidth="1"/>
  </cols>
  <sheetData>
    <row r="1" spans="1:11" x14ac:dyDescent="0.25">
      <c r="A1" s="3" t="s">
        <v>133</v>
      </c>
    </row>
    <row r="2" spans="1:11" x14ac:dyDescent="0.25">
      <c r="A2" s="3" t="s">
        <v>286</v>
      </c>
    </row>
    <row r="3" spans="1:11" ht="16.5" thickBot="1" x14ac:dyDescent="0.3"/>
    <row r="4" spans="1:11" ht="16.5" thickTop="1" x14ac:dyDescent="0.25">
      <c r="A4" s="96"/>
      <c r="B4" s="96"/>
      <c r="C4" s="96"/>
      <c r="D4" s="96"/>
      <c r="E4" s="661" t="s">
        <v>1</v>
      </c>
      <c r="F4" s="662"/>
      <c r="G4" s="663"/>
      <c r="H4" s="664" t="s">
        <v>109</v>
      </c>
      <c r="I4" s="664"/>
      <c r="J4" s="664"/>
      <c r="K4" s="664"/>
    </row>
    <row r="5" spans="1:11" ht="32.25" thickBot="1" x14ac:dyDescent="0.3">
      <c r="A5" s="5"/>
      <c r="B5" s="5" t="s">
        <v>138</v>
      </c>
      <c r="C5" s="5" t="s">
        <v>137</v>
      </c>
      <c r="D5" s="5" t="s">
        <v>94</v>
      </c>
      <c r="E5" s="24" t="s">
        <v>96</v>
      </c>
      <c r="F5" s="5" t="s">
        <v>97</v>
      </c>
      <c r="G5" s="25" t="s">
        <v>98</v>
      </c>
      <c r="H5" s="6" t="s">
        <v>124</v>
      </c>
      <c r="I5" s="6" t="s">
        <v>125</v>
      </c>
      <c r="J5" s="6" t="s">
        <v>126</v>
      </c>
      <c r="K5" s="6" t="s">
        <v>177</v>
      </c>
    </row>
    <row r="6" spans="1:11" ht="16.5" thickTop="1" x14ac:dyDescent="0.25">
      <c r="A6" s="8">
        <v>101</v>
      </c>
      <c r="B6" s="99" t="str">
        <f>CONCATENATE(C6,D6)</f>
        <v>2008MS Praha</v>
      </c>
      <c r="C6" s="8">
        <v>2008</v>
      </c>
      <c r="D6" s="8" t="s">
        <v>3</v>
      </c>
      <c r="E6" s="26">
        <v>366</v>
      </c>
      <c r="F6" s="10">
        <v>211</v>
      </c>
      <c r="G6" s="27">
        <v>892</v>
      </c>
      <c r="H6" s="8">
        <v>919</v>
      </c>
      <c r="I6" s="8">
        <v>946</v>
      </c>
      <c r="J6" s="8">
        <v>535</v>
      </c>
      <c r="K6" s="10">
        <f>J6/I6*365</f>
        <v>206.42177589852008</v>
      </c>
    </row>
    <row r="7" spans="1:11" x14ac:dyDescent="0.25">
      <c r="A7" s="13">
        <v>102</v>
      </c>
      <c r="B7" s="101" t="str">
        <f t="shared" ref="B7:B70" si="0">CONCATENATE(C7,D7)</f>
        <v>2008KS Praha</v>
      </c>
      <c r="C7" s="13">
        <v>2008</v>
      </c>
      <c r="D7" s="13" t="s">
        <v>14</v>
      </c>
      <c r="E7" s="28">
        <v>219</v>
      </c>
      <c r="F7" s="15">
        <v>160</v>
      </c>
      <c r="G7" s="29">
        <v>474</v>
      </c>
      <c r="H7" s="13">
        <v>265</v>
      </c>
      <c r="I7" s="13">
        <v>249</v>
      </c>
      <c r="J7" s="13">
        <v>143</v>
      </c>
      <c r="K7" s="15">
        <f t="shared" ref="K7:K70" si="1">J7/I7*365</f>
        <v>209.61847389558235</v>
      </c>
    </row>
    <row r="8" spans="1:11" x14ac:dyDescent="0.25">
      <c r="A8" s="13">
        <v>103</v>
      </c>
      <c r="B8" s="101" t="str">
        <f t="shared" si="0"/>
        <v>2008KS Č. Budějovice</v>
      </c>
      <c r="C8" s="13">
        <v>2008</v>
      </c>
      <c r="D8" s="13" t="s">
        <v>25</v>
      </c>
      <c r="E8" s="28">
        <v>225</v>
      </c>
      <c r="F8" s="15">
        <v>167</v>
      </c>
      <c r="G8" s="29">
        <v>460</v>
      </c>
      <c r="H8" s="13">
        <v>99</v>
      </c>
      <c r="I8" s="13">
        <v>114</v>
      </c>
      <c r="J8" s="13">
        <v>34</v>
      </c>
      <c r="K8" s="15">
        <f t="shared" si="1"/>
        <v>108.85964912280701</v>
      </c>
    </row>
    <row r="9" spans="1:11" x14ac:dyDescent="0.25">
      <c r="A9" s="13">
        <v>104</v>
      </c>
      <c r="B9" s="101" t="str">
        <f t="shared" si="0"/>
        <v>2008KS Plzeň</v>
      </c>
      <c r="C9" s="13">
        <v>2008</v>
      </c>
      <c r="D9" s="13" t="s">
        <v>34</v>
      </c>
      <c r="E9" s="28">
        <v>149</v>
      </c>
      <c r="F9" s="15">
        <v>31</v>
      </c>
      <c r="G9" s="29">
        <v>401</v>
      </c>
      <c r="H9" s="13">
        <v>137</v>
      </c>
      <c r="I9" s="13">
        <v>134</v>
      </c>
      <c r="J9" s="13">
        <v>77</v>
      </c>
      <c r="K9" s="15">
        <f t="shared" si="1"/>
        <v>209.73880597014926</v>
      </c>
    </row>
    <row r="10" spans="1:11" x14ac:dyDescent="0.25">
      <c r="A10" s="13">
        <v>105</v>
      </c>
      <c r="B10" s="101" t="str">
        <f t="shared" si="0"/>
        <v>2008KS Ústí n. Labem</v>
      </c>
      <c r="C10" s="13">
        <v>2008</v>
      </c>
      <c r="D10" s="13" t="s">
        <v>44</v>
      </c>
      <c r="E10" s="28">
        <v>378</v>
      </c>
      <c r="F10" s="15">
        <v>186</v>
      </c>
      <c r="G10" s="29">
        <v>908</v>
      </c>
      <c r="H10" s="13">
        <v>268</v>
      </c>
      <c r="I10" s="13">
        <v>362</v>
      </c>
      <c r="J10" s="13">
        <v>161</v>
      </c>
      <c r="K10" s="15">
        <f t="shared" si="1"/>
        <v>162.3342541436464</v>
      </c>
    </row>
    <row r="11" spans="1:11" x14ac:dyDescent="0.25">
      <c r="A11" s="13">
        <v>106</v>
      </c>
      <c r="B11" s="101" t="str">
        <f t="shared" si="0"/>
        <v>2008KS Hr. Králové</v>
      </c>
      <c r="C11" s="13">
        <v>2008</v>
      </c>
      <c r="D11" s="13" t="s">
        <v>55</v>
      </c>
      <c r="E11" s="28">
        <v>302</v>
      </c>
      <c r="F11" s="15">
        <v>176</v>
      </c>
      <c r="G11" s="29">
        <v>805</v>
      </c>
      <c r="H11" s="13">
        <v>185</v>
      </c>
      <c r="I11" s="13">
        <v>163</v>
      </c>
      <c r="J11" s="13">
        <v>119</v>
      </c>
      <c r="K11" s="15">
        <f t="shared" si="1"/>
        <v>266.47239263803681</v>
      </c>
    </row>
    <row r="12" spans="1:11" x14ac:dyDescent="0.25">
      <c r="A12" s="13">
        <v>107</v>
      </c>
      <c r="B12" s="101" t="str">
        <f t="shared" si="0"/>
        <v>2008KS Brno</v>
      </c>
      <c r="C12" s="13">
        <v>2008</v>
      </c>
      <c r="D12" s="13" t="s">
        <v>67</v>
      </c>
      <c r="E12" s="28">
        <v>562</v>
      </c>
      <c r="F12" s="15">
        <v>227</v>
      </c>
      <c r="G12" s="29">
        <v>1491</v>
      </c>
      <c r="H12" s="13">
        <v>297</v>
      </c>
      <c r="I12" s="13">
        <v>379</v>
      </c>
      <c r="J12" s="13">
        <v>262</v>
      </c>
      <c r="K12" s="15">
        <f t="shared" si="1"/>
        <v>252.32189973614774</v>
      </c>
    </row>
    <row r="13" spans="1:11" x14ac:dyDescent="0.25">
      <c r="A13" s="13">
        <v>108</v>
      </c>
      <c r="B13" s="101" t="str">
        <f t="shared" si="0"/>
        <v>2008KS Ostrava</v>
      </c>
      <c r="C13" s="13">
        <v>2008</v>
      </c>
      <c r="D13" s="13" t="s">
        <v>82</v>
      </c>
      <c r="E13" s="28">
        <v>466</v>
      </c>
      <c r="F13" s="15">
        <v>173</v>
      </c>
      <c r="G13" s="29">
        <v>1007</v>
      </c>
      <c r="H13" s="13">
        <v>388</v>
      </c>
      <c r="I13" s="13">
        <v>447</v>
      </c>
      <c r="J13" s="13">
        <v>192</v>
      </c>
      <c r="K13" s="15">
        <f t="shared" si="1"/>
        <v>156.77852348993289</v>
      </c>
    </row>
    <row r="14" spans="1:11" x14ac:dyDescent="0.25">
      <c r="A14" s="13">
        <v>101</v>
      </c>
      <c r="B14" s="101" t="str">
        <f t="shared" si="0"/>
        <v>2009MS Praha</v>
      </c>
      <c r="C14" s="13">
        <v>2009</v>
      </c>
      <c r="D14" s="13" t="s">
        <v>3</v>
      </c>
      <c r="E14" s="28">
        <v>446</v>
      </c>
      <c r="F14" s="15">
        <v>274</v>
      </c>
      <c r="G14" s="29">
        <v>994</v>
      </c>
      <c r="H14" s="13">
        <v>919</v>
      </c>
      <c r="I14" s="13">
        <v>927</v>
      </c>
      <c r="J14" s="13">
        <v>529</v>
      </c>
      <c r="K14" s="15">
        <f t="shared" si="1"/>
        <v>208.29018338727079</v>
      </c>
    </row>
    <row r="15" spans="1:11" x14ac:dyDescent="0.25">
      <c r="A15" s="13">
        <v>102</v>
      </c>
      <c r="B15" s="101" t="str">
        <f t="shared" si="0"/>
        <v>2009KS Praha</v>
      </c>
      <c r="C15" s="13">
        <v>2009</v>
      </c>
      <c r="D15" s="13" t="s">
        <v>14</v>
      </c>
      <c r="E15" s="28">
        <v>313</v>
      </c>
      <c r="F15" s="15">
        <v>238</v>
      </c>
      <c r="G15" s="29">
        <v>677</v>
      </c>
      <c r="H15" s="13">
        <v>229</v>
      </c>
      <c r="I15" s="13">
        <v>239</v>
      </c>
      <c r="J15" s="13">
        <v>133</v>
      </c>
      <c r="K15" s="15">
        <f t="shared" si="1"/>
        <v>203.11715481171547</v>
      </c>
    </row>
    <row r="16" spans="1:11" x14ac:dyDescent="0.25">
      <c r="A16" s="13">
        <v>103</v>
      </c>
      <c r="B16" s="101" t="str">
        <f t="shared" si="0"/>
        <v>2009KS Č. Budějovice</v>
      </c>
      <c r="C16" s="13">
        <v>2009</v>
      </c>
      <c r="D16" s="13" t="s">
        <v>25</v>
      </c>
      <c r="E16" s="28">
        <v>194</v>
      </c>
      <c r="F16" s="15">
        <v>121</v>
      </c>
      <c r="G16" s="29">
        <v>506</v>
      </c>
      <c r="H16" s="13">
        <v>141</v>
      </c>
      <c r="I16" s="13">
        <v>121</v>
      </c>
      <c r="J16" s="13">
        <v>54</v>
      </c>
      <c r="K16" s="15">
        <f t="shared" si="1"/>
        <v>162.89256198347107</v>
      </c>
    </row>
    <row r="17" spans="1:11" x14ac:dyDescent="0.25">
      <c r="A17" s="13">
        <v>104</v>
      </c>
      <c r="B17" s="101" t="str">
        <f t="shared" si="0"/>
        <v>2009KS Plzeň</v>
      </c>
      <c r="C17" s="13">
        <v>2009</v>
      </c>
      <c r="D17" s="13" t="s">
        <v>34</v>
      </c>
      <c r="E17" s="28">
        <v>220</v>
      </c>
      <c r="F17" s="15">
        <v>85</v>
      </c>
      <c r="G17" s="29">
        <v>609</v>
      </c>
      <c r="H17" s="13">
        <v>148</v>
      </c>
      <c r="I17" s="13">
        <v>159</v>
      </c>
      <c r="J17" s="13">
        <v>66</v>
      </c>
      <c r="K17" s="15">
        <f t="shared" si="1"/>
        <v>151.50943396226415</v>
      </c>
    </row>
    <row r="18" spans="1:11" x14ac:dyDescent="0.25">
      <c r="A18" s="13">
        <v>105</v>
      </c>
      <c r="B18" s="101" t="str">
        <f t="shared" si="0"/>
        <v>2009KS Ústí n. Labem</v>
      </c>
      <c r="C18" s="13">
        <v>2009</v>
      </c>
      <c r="D18" s="13" t="s">
        <v>44</v>
      </c>
      <c r="E18" s="28">
        <v>507</v>
      </c>
      <c r="F18" s="15">
        <v>199</v>
      </c>
      <c r="G18" s="29">
        <v>1498</v>
      </c>
      <c r="H18" s="13">
        <v>296</v>
      </c>
      <c r="I18" s="13">
        <v>316</v>
      </c>
      <c r="J18" s="13">
        <v>143</v>
      </c>
      <c r="K18" s="15">
        <f t="shared" si="1"/>
        <v>165.17405063291139</v>
      </c>
    </row>
    <row r="19" spans="1:11" x14ac:dyDescent="0.25">
      <c r="A19" s="13">
        <v>106</v>
      </c>
      <c r="B19" s="101" t="str">
        <f t="shared" si="0"/>
        <v>2009KS Hr. Králové</v>
      </c>
      <c r="C19" s="13">
        <v>2009</v>
      </c>
      <c r="D19" s="13" t="s">
        <v>55</v>
      </c>
      <c r="E19" s="28">
        <v>298</v>
      </c>
      <c r="F19" s="15">
        <v>100</v>
      </c>
      <c r="G19" s="29">
        <v>797</v>
      </c>
      <c r="H19" s="13">
        <v>183</v>
      </c>
      <c r="I19" s="13">
        <v>191</v>
      </c>
      <c r="J19" s="13">
        <v>110</v>
      </c>
      <c r="K19" s="15">
        <f t="shared" si="1"/>
        <v>210.20942408376965</v>
      </c>
    </row>
    <row r="20" spans="1:11" x14ac:dyDescent="0.25">
      <c r="A20" s="13">
        <v>107</v>
      </c>
      <c r="B20" s="101" t="str">
        <f t="shared" si="0"/>
        <v>2009KS Brno</v>
      </c>
      <c r="C20" s="13">
        <v>2009</v>
      </c>
      <c r="D20" s="13" t="s">
        <v>67</v>
      </c>
      <c r="E20" s="28">
        <v>620</v>
      </c>
      <c r="F20" s="15">
        <v>298</v>
      </c>
      <c r="G20" s="29">
        <v>1400</v>
      </c>
      <c r="H20" s="13">
        <v>470</v>
      </c>
      <c r="I20" s="13">
        <v>441</v>
      </c>
      <c r="J20" s="13">
        <v>290</v>
      </c>
      <c r="K20" s="15">
        <f t="shared" si="1"/>
        <v>240.02267573696147</v>
      </c>
    </row>
    <row r="21" spans="1:11" x14ac:dyDescent="0.25">
      <c r="A21" s="13">
        <v>108</v>
      </c>
      <c r="B21" s="101" t="str">
        <f t="shared" si="0"/>
        <v>2009KS Ostrava</v>
      </c>
      <c r="C21" s="13">
        <v>2009</v>
      </c>
      <c r="D21" s="13" t="s">
        <v>82</v>
      </c>
      <c r="E21" s="28">
        <v>466</v>
      </c>
      <c r="F21" s="15">
        <v>216</v>
      </c>
      <c r="G21" s="29">
        <v>1057</v>
      </c>
      <c r="H21" s="13">
        <v>454</v>
      </c>
      <c r="I21" s="13">
        <v>458</v>
      </c>
      <c r="J21" s="13">
        <v>188</v>
      </c>
      <c r="K21" s="15">
        <f t="shared" si="1"/>
        <v>149.82532751091705</v>
      </c>
    </row>
    <row r="22" spans="1:11" x14ac:dyDescent="0.25">
      <c r="A22" s="13">
        <v>101</v>
      </c>
      <c r="B22" s="101" t="str">
        <f t="shared" si="0"/>
        <v>2010MS Praha</v>
      </c>
      <c r="C22" s="13">
        <v>2010</v>
      </c>
      <c r="D22" s="13" t="s">
        <v>3</v>
      </c>
      <c r="E22" s="28">
        <v>286</v>
      </c>
      <c r="F22" s="15">
        <v>162</v>
      </c>
      <c r="G22" s="29">
        <v>727</v>
      </c>
      <c r="H22" s="13">
        <v>1613</v>
      </c>
      <c r="I22" s="13">
        <v>1617</v>
      </c>
      <c r="J22" s="13">
        <v>525</v>
      </c>
      <c r="K22" s="15">
        <f t="shared" si="1"/>
        <v>118.5064935064935</v>
      </c>
    </row>
    <row r="23" spans="1:11" x14ac:dyDescent="0.25">
      <c r="A23" s="13">
        <v>102</v>
      </c>
      <c r="B23" s="101" t="str">
        <f t="shared" si="0"/>
        <v>2010KS Praha</v>
      </c>
      <c r="C23" s="13">
        <v>2010</v>
      </c>
      <c r="D23" s="13" t="s">
        <v>14</v>
      </c>
      <c r="E23" s="28">
        <v>297</v>
      </c>
      <c r="F23" s="15">
        <v>224</v>
      </c>
      <c r="G23" s="29">
        <v>679</v>
      </c>
      <c r="H23" s="13">
        <v>363</v>
      </c>
      <c r="I23" s="13">
        <v>331</v>
      </c>
      <c r="J23" s="13">
        <v>165</v>
      </c>
      <c r="K23" s="15">
        <f t="shared" si="1"/>
        <v>181.94864048338368</v>
      </c>
    </row>
    <row r="24" spans="1:11" x14ac:dyDescent="0.25">
      <c r="A24" s="13">
        <v>103</v>
      </c>
      <c r="B24" s="101" t="str">
        <f t="shared" si="0"/>
        <v>2010KS Č. Budějovice</v>
      </c>
      <c r="C24" s="13">
        <v>2010</v>
      </c>
      <c r="D24" s="13" t="s">
        <v>25</v>
      </c>
      <c r="E24" s="28">
        <v>211</v>
      </c>
      <c r="F24" s="15">
        <v>128</v>
      </c>
      <c r="G24" s="29">
        <v>497</v>
      </c>
      <c r="H24" s="13">
        <v>267</v>
      </c>
      <c r="I24" s="13">
        <v>275</v>
      </c>
      <c r="J24" s="13">
        <v>46</v>
      </c>
      <c r="K24" s="15">
        <f t="shared" si="1"/>
        <v>61.054545454545455</v>
      </c>
    </row>
    <row r="25" spans="1:11" x14ac:dyDescent="0.25">
      <c r="A25" s="13">
        <v>104</v>
      </c>
      <c r="B25" s="101" t="str">
        <f t="shared" si="0"/>
        <v>2010KS Plzeň</v>
      </c>
      <c r="C25" s="13">
        <v>2010</v>
      </c>
      <c r="D25" s="13" t="s">
        <v>34</v>
      </c>
      <c r="E25" s="28">
        <v>355</v>
      </c>
      <c r="F25" s="15">
        <v>205</v>
      </c>
      <c r="G25" s="29">
        <v>963</v>
      </c>
      <c r="H25" s="13">
        <v>206</v>
      </c>
      <c r="I25" s="13">
        <v>190</v>
      </c>
      <c r="J25" s="13">
        <v>82</v>
      </c>
      <c r="K25" s="15">
        <f t="shared" si="1"/>
        <v>157.5263157894737</v>
      </c>
    </row>
    <row r="26" spans="1:11" x14ac:dyDescent="0.25">
      <c r="A26" s="13">
        <v>105</v>
      </c>
      <c r="B26" s="101" t="str">
        <f t="shared" si="0"/>
        <v>2010KS Ústí n. Labem</v>
      </c>
      <c r="C26" s="13">
        <v>2010</v>
      </c>
      <c r="D26" s="13" t="s">
        <v>44</v>
      </c>
      <c r="E26" s="28">
        <v>549</v>
      </c>
      <c r="F26" s="15">
        <v>300</v>
      </c>
      <c r="G26" s="29">
        <v>1309</v>
      </c>
      <c r="H26" s="13">
        <v>468</v>
      </c>
      <c r="I26" s="13">
        <v>460</v>
      </c>
      <c r="J26" s="13">
        <v>151</v>
      </c>
      <c r="K26" s="15">
        <f t="shared" si="1"/>
        <v>119.81521739130434</v>
      </c>
    </row>
    <row r="27" spans="1:11" x14ac:dyDescent="0.25">
      <c r="A27" s="13">
        <v>106</v>
      </c>
      <c r="B27" s="101" t="str">
        <f t="shared" si="0"/>
        <v>2010KS Hr. Králové</v>
      </c>
      <c r="C27" s="13">
        <v>2010</v>
      </c>
      <c r="D27" s="13" t="s">
        <v>55</v>
      </c>
      <c r="E27" s="28">
        <v>213</v>
      </c>
      <c r="F27" s="15">
        <v>28</v>
      </c>
      <c r="G27" s="29">
        <v>454</v>
      </c>
      <c r="H27" s="13">
        <v>435</v>
      </c>
      <c r="I27" s="13">
        <v>396</v>
      </c>
      <c r="J27" s="13">
        <v>149</v>
      </c>
      <c r="K27" s="15">
        <f t="shared" si="1"/>
        <v>137.33585858585857</v>
      </c>
    </row>
    <row r="28" spans="1:11" x14ac:dyDescent="0.25">
      <c r="A28" s="13">
        <v>107</v>
      </c>
      <c r="B28" s="101" t="str">
        <f t="shared" si="0"/>
        <v>2010KS Brno</v>
      </c>
      <c r="C28" s="13">
        <v>2010</v>
      </c>
      <c r="D28" s="13" t="s">
        <v>67</v>
      </c>
      <c r="E28" s="28">
        <v>473</v>
      </c>
      <c r="F28" s="15">
        <v>221</v>
      </c>
      <c r="G28" s="29">
        <v>1151</v>
      </c>
      <c r="H28" s="13">
        <v>660</v>
      </c>
      <c r="I28" s="13">
        <v>729</v>
      </c>
      <c r="J28" s="13">
        <v>217</v>
      </c>
      <c r="K28" s="15">
        <f t="shared" si="1"/>
        <v>108.64883401920439</v>
      </c>
    </row>
    <row r="29" spans="1:11" x14ac:dyDescent="0.25">
      <c r="A29" s="13">
        <v>108</v>
      </c>
      <c r="B29" s="101" t="str">
        <f t="shared" si="0"/>
        <v>2010KS Ostrava</v>
      </c>
      <c r="C29" s="13">
        <v>2010</v>
      </c>
      <c r="D29" s="13" t="s">
        <v>82</v>
      </c>
      <c r="E29" s="28">
        <v>319</v>
      </c>
      <c r="F29" s="15">
        <v>175</v>
      </c>
      <c r="G29" s="29">
        <v>798</v>
      </c>
      <c r="H29" s="13">
        <v>907</v>
      </c>
      <c r="I29" s="13">
        <v>880</v>
      </c>
      <c r="J29" s="13">
        <v>215</v>
      </c>
      <c r="K29" s="15">
        <f t="shared" si="1"/>
        <v>89.17613636363636</v>
      </c>
    </row>
    <row r="30" spans="1:11" x14ac:dyDescent="0.25">
      <c r="A30" s="13">
        <v>101</v>
      </c>
      <c r="B30" s="101" t="str">
        <f t="shared" si="0"/>
        <v>2011MS Praha</v>
      </c>
      <c r="C30" s="13">
        <v>2011</v>
      </c>
      <c r="D30" s="13" t="s">
        <v>3</v>
      </c>
      <c r="E30" s="28">
        <v>317</v>
      </c>
      <c r="F30" s="15">
        <v>174</v>
      </c>
      <c r="G30" s="29">
        <v>691</v>
      </c>
      <c r="H30" s="13">
        <v>963</v>
      </c>
      <c r="I30" s="13">
        <v>989</v>
      </c>
      <c r="J30" s="13">
        <v>500</v>
      </c>
      <c r="K30" s="15">
        <f t="shared" si="1"/>
        <v>184.52982810920122</v>
      </c>
    </row>
    <row r="31" spans="1:11" x14ac:dyDescent="0.25">
      <c r="A31" s="13">
        <v>102</v>
      </c>
      <c r="B31" s="101" t="str">
        <f t="shared" si="0"/>
        <v>2011KS Praha</v>
      </c>
      <c r="C31" s="13">
        <v>2011</v>
      </c>
      <c r="D31" s="13" t="s">
        <v>14</v>
      </c>
      <c r="E31" s="28">
        <v>382</v>
      </c>
      <c r="F31" s="15">
        <v>287</v>
      </c>
      <c r="G31" s="29">
        <v>794</v>
      </c>
      <c r="H31" s="13">
        <v>388</v>
      </c>
      <c r="I31" s="13">
        <v>332</v>
      </c>
      <c r="J31" s="13">
        <v>221</v>
      </c>
      <c r="K31" s="15">
        <f t="shared" si="1"/>
        <v>242.9668674698795</v>
      </c>
    </row>
    <row r="32" spans="1:11" x14ac:dyDescent="0.25">
      <c r="A32" s="13">
        <v>103</v>
      </c>
      <c r="B32" s="101" t="str">
        <f t="shared" si="0"/>
        <v>2011KS Č. Budějovice</v>
      </c>
      <c r="C32" s="13">
        <v>2011</v>
      </c>
      <c r="D32" s="13" t="s">
        <v>25</v>
      </c>
      <c r="E32" s="28">
        <v>154</v>
      </c>
      <c r="F32" s="15">
        <v>132</v>
      </c>
      <c r="G32" s="29">
        <v>329</v>
      </c>
      <c r="H32" s="13">
        <v>225</v>
      </c>
      <c r="I32" s="13">
        <v>227</v>
      </c>
      <c r="J32" s="13">
        <v>44</v>
      </c>
      <c r="K32" s="15">
        <f t="shared" si="1"/>
        <v>70.748898678414093</v>
      </c>
    </row>
    <row r="33" spans="1:11" x14ac:dyDescent="0.25">
      <c r="A33" s="13">
        <v>104</v>
      </c>
      <c r="B33" s="101" t="str">
        <f t="shared" si="0"/>
        <v>2011KS Plzeň</v>
      </c>
      <c r="C33" s="13">
        <v>2011</v>
      </c>
      <c r="D33" s="13" t="s">
        <v>34</v>
      </c>
      <c r="E33" s="28">
        <v>319</v>
      </c>
      <c r="F33" s="15">
        <v>125</v>
      </c>
      <c r="G33" s="29">
        <v>908</v>
      </c>
      <c r="H33" s="13">
        <v>262</v>
      </c>
      <c r="I33" s="13">
        <v>257</v>
      </c>
      <c r="J33" s="13">
        <v>87</v>
      </c>
      <c r="K33" s="15">
        <f t="shared" si="1"/>
        <v>123.5603112840467</v>
      </c>
    </row>
    <row r="34" spans="1:11" x14ac:dyDescent="0.25">
      <c r="A34" s="13">
        <v>105</v>
      </c>
      <c r="B34" s="101" t="str">
        <f t="shared" si="0"/>
        <v>2011KS Ústí n. Labem</v>
      </c>
      <c r="C34" s="13">
        <v>2011</v>
      </c>
      <c r="D34" s="13" t="s">
        <v>44</v>
      </c>
      <c r="E34" s="28">
        <v>249</v>
      </c>
      <c r="F34" s="15">
        <v>168</v>
      </c>
      <c r="G34" s="29">
        <v>515</v>
      </c>
      <c r="H34" s="13">
        <v>456</v>
      </c>
      <c r="I34" s="13">
        <v>443</v>
      </c>
      <c r="J34" s="13">
        <v>164</v>
      </c>
      <c r="K34" s="15">
        <f t="shared" si="1"/>
        <v>135.12415349887132</v>
      </c>
    </row>
    <row r="35" spans="1:11" x14ac:dyDescent="0.25">
      <c r="A35" s="13">
        <v>106</v>
      </c>
      <c r="B35" s="101" t="str">
        <f t="shared" si="0"/>
        <v>2011KS Hr. Králové</v>
      </c>
      <c r="C35" s="13">
        <v>2011</v>
      </c>
      <c r="D35" s="13" t="s">
        <v>55</v>
      </c>
      <c r="E35" s="28">
        <v>221</v>
      </c>
      <c r="F35" s="15">
        <v>138</v>
      </c>
      <c r="G35" s="29">
        <v>302</v>
      </c>
      <c r="H35" s="13">
        <v>376</v>
      </c>
      <c r="I35" s="13">
        <v>380</v>
      </c>
      <c r="J35" s="13">
        <v>145</v>
      </c>
      <c r="K35" s="15">
        <f t="shared" si="1"/>
        <v>139.2763157894737</v>
      </c>
    </row>
    <row r="36" spans="1:11" x14ac:dyDescent="0.25">
      <c r="A36" s="13">
        <v>107</v>
      </c>
      <c r="B36" s="101" t="str">
        <f t="shared" si="0"/>
        <v>2011KS Brno</v>
      </c>
      <c r="C36" s="13">
        <v>2011</v>
      </c>
      <c r="D36" s="13" t="s">
        <v>67</v>
      </c>
      <c r="E36" s="28">
        <v>288</v>
      </c>
      <c r="F36" s="15">
        <v>120</v>
      </c>
      <c r="G36" s="29">
        <v>888</v>
      </c>
      <c r="H36" s="13">
        <v>641</v>
      </c>
      <c r="I36" s="13">
        <v>622</v>
      </c>
      <c r="J36" s="13">
        <v>236</v>
      </c>
      <c r="K36" s="15">
        <f t="shared" si="1"/>
        <v>138.48874598070739</v>
      </c>
    </row>
    <row r="37" spans="1:11" x14ac:dyDescent="0.25">
      <c r="A37" s="13">
        <v>108</v>
      </c>
      <c r="B37" s="101" t="str">
        <f t="shared" si="0"/>
        <v>2011KS Ostrava</v>
      </c>
      <c r="C37" s="13">
        <v>2011</v>
      </c>
      <c r="D37" s="13" t="s">
        <v>82</v>
      </c>
      <c r="E37" s="28">
        <v>216</v>
      </c>
      <c r="F37" s="15">
        <v>133</v>
      </c>
      <c r="G37" s="29">
        <v>400</v>
      </c>
      <c r="H37" s="13">
        <v>557</v>
      </c>
      <c r="I37" s="13">
        <v>595</v>
      </c>
      <c r="J37" s="13">
        <v>177</v>
      </c>
      <c r="K37" s="15">
        <f t="shared" si="1"/>
        <v>108.5798319327731</v>
      </c>
    </row>
    <row r="38" spans="1:11" x14ac:dyDescent="0.25">
      <c r="A38" s="13">
        <v>101</v>
      </c>
      <c r="B38" s="101" t="str">
        <f t="shared" si="0"/>
        <v>2012MS Praha</v>
      </c>
      <c r="C38" s="13">
        <v>2012</v>
      </c>
      <c r="D38" s="13" t="s">
        <v>3</v>
      </c>
      <c r="E38" s="28">
        <v>411</v>
      </c>
      <c r="F38" s="15">
        <v>220</v>
      </c>
      <c r="G38" s="29">
        <v>1015</v>
      </c>
      <c r="H38" s="13">
        <v>1123</v>
      </c>
      <c r="I38" s="13">
        <v>951</v>
      </c>
      <c r="J38" s="13">
        <v>673</v>
      </c>
      <c r="K38" s="15">
        <f t="shared" si="1"/>
        <v>258.30178759200845</v>
      </c>
    </row>
    <row r="39" spans="1:11" x14ac:dyDescent="0.25">
      <c r="A39" s="13">
        <v>102</v>
      </c>
      <c r="B39" s="101" t="str">
        <f t="shared" si="0"/>
        <v>2012KS Praha</v>
      </c>
      <c r="C39" s="13">
        <v>2012</v>
      </c>
      <c r="D39" s="13" t="s">
        <v>14</v>
      </c>
      <c r="E39" s="28">
        <v>475</v>
      </c>
      <c r="F39" s="15">
        <v>364</v>
      </c>
      <c r="G39" s="29">
        <v>948</v>
      </c>
      <c r="H39" s="13">
        <v>346</v>
      </c>
      <c r="I39" s="13">
        <v>343</v>
      </c>
      <c r="J39" s="13">
        <v>224</v>
      </c>
      <c r="K39" s="15">
        <f t="shared" si="1"/>
        <v>238.36734693877548</v>
      </c>
    </row>
    <row r="40" spans="1:11" x14ac:dyDescent="0.25">
      <c r="A40" s="13">
        <v>103</v>
      </c>
      <c r="B40" s="101" t="str">
        <f t="shared" si="0"/>
        <v>2012KS Č. Budějovice</v>
      </c>
      <c r="C40" s="13">
        <v>2012</v>
      </c>
      <c r="D40" s="13" t="s">
        <v>25</v>
      </c>
      <c r="E40" s="28">
        <v>200</v>
      </c>
      <c r="F40" s="15">
        <v>148</v>
      </c>
      <c r="G40" s="29">
        <v>412</v>
      </c>
      <c r="H40" s="13">
        <v>180</v>
      </c>
      <c r="I40" s="13">
        <v>185</v>
      </c>
      <c r="J40" s="13">
        <v>39</v>
      </c>
      <c r="K40" s="15">
        <f t="shared" si="1"/>
        <v>76.945945945945951</v>
      </c>
    </row>
    <row r="41" spans="1:11" x14ac:dyDescent="0.25">
      <c r="A41" s="13">
        <v>104</v>
      </c>
      <c r="B41" s="101" t="str">
        <f t="shared" si="0"/>
        <v>2012KS Plzeň</v>
      </c>
      <c r="C41" s="13">
        <v>2012</v>
      </c>
      <c r="D41" s="13" t="s">
        <v>34</v>
      </c>
      <c r="E41" s="28">
        <v>248</v>
      </c>
      <c r="F41" s="15">
        <v>102</v>
      </c>
      <c r="G41" s="29">
        <v>667</v>
      </c>
      <c r="H41" s="13">
        <v>265</v>
      </c>
      <c r="I41" s="13">
        <v>262</v>
      </c>
      <c r="J41" s="13">
        <v>90</v>
      </c>
      <c r="K41" s="15">
        <f t="shared" si="1"/>
        <v>125.38167938931298</v>
      </c>
    </row>
    <row r="42" spans="1:11" x14ac:dyDescent="0.25">
      <c r="A42" s="13">
        <v>105</v>
      </c>
      <c r="B42" s="101" t="str">
        <f t="shared" si="0"/>
        <v>2012KS Ústí n. Labem</v>
      </c>
      <c r="C42" s="13">
        <v>2012</v>
      </c>
      <c r="D42" s="13" t="s">
        <v>44</v>
      </c>
      <c r="E42" s="28">
        <v>424</v>
      </c>
      <c r="F42" s="15">
        <v>217</v>
      </c>
      <c r="G42" s="29">
        <v>973</v>
      </c>
      <c r="H42" s="13">
        <v>441</v>
      </c>
      <c r="I42" s="13">
        <v>431</v>
      </c>
      <c r="J42" s="13">
        <v>175</v>
      </c>
      <c r="K42" s="15">
        <f t="shared" si="1"/>
        <v>148.20185614849188</v>
      </c>
    </row>
    <row r="43" spans="1:11" x14ac:dyDescent="0.25">
      <c r="A43" s="13">
        <v>106</v>
      </c>
      <c r="B43" s="101" t="str">
        <f t="shared" si="0"/>
        <v>2012KS Hr. Králové</v>
      </c>
      <c r="C43" s="13">
        <v>2012</v>
      </c>
      <c r="D43" s="13" t="s">
        <v>55</v>
      </c>
      <c r="E43" s="28">
        <v>296</v>
      </c>
      <c r="F43" s="15">
        <v>170</v>
      </c>
      <c r="G43" s="29">
        <v>620</v>
      </c>
      <c r="H43" s="13">
        <v>302</v>
      </c>
      <c r="I43" s="13">
        <v>291</v>
      </c>
      <c r="J43" s="13">
        <v>157</v>
      </c>
      <c r="K43" s="15">
        <f t="shared" si="1"/>
        <v>196.92439862542955</v>
      </c>
    </row>
    <row r="44" spans="1:11" x14ac:dyDescent="0.25">
      <c r="A44" s="13">
        <v>107</v>
      </c>
      <c r="B44" s="101" t="str">
        <f t="shared" si="0"/>
        <v>2012KS Brno</v>
      </c>
      <c r="C44" s="13">
        <v>2012</v>
      </c>
      <c r="D44" s="13" t="s">
        <v>67</v>
      </c>
      <c r="E44" s="28">
        <v>313</v>
      </c>
      <c r="F44" s="15">
        <v>160</v>
      </c>
      <c r="G44" s="29">
        <v>752</v>
      </c>
      <c r="H44" s="13">
        <v>447</v>
      </c>
      <c r="I44" s="13">
        <v>393</v>
      </c>
      <c r="J44" s="13">
        <v>289</v>
      </c>
      <c r="K44" s="15">
        <f t="shared" si="1"/>
        <v>268.40966921119593</v>
      </c>
    </row>
    <row r="45" spans="1:11" x14ac:dyDescent="0.25">
      <c r="A45" s="13">
        <v>108</v>
      </c>
      <c r="B45" s="101" t="str">
        <f t="shared" si="0"/>
        <v>2012KS Ostrava</v>
      </c>
      <c r="C45" s="13">
        <v>2012</v>
      </c>
      <c r="D45" s="13" t="s">
        <v>82</v>
      </c>
      <c r="E45" s="28">
        <v>340</v>
      </c>
      <c r="F45" s="15">
        <v>191</v>
      </c>
      <c r="G45" s="29">
        <v>909</v>
      </c>
      <c r="H45" s="13">
        <v>536</v>
      </c>
      <c r="I45" s="13">
        <v>506</v>
      </c>
      <c r="J45" s="13">
        <v>208</v>
      </c>
      <c r="K45" s="15">
        <f t="shared" si="1"/>
        <v>150.03952569169962</v>
      </c>
    </row>
    <row r="46" spans="1:11" x14ac:dyDescent="0.25">
      <c r="A46" s="13">
        <v>101</v>
      </c>
      <c r="B46" s="101" t="str">
        <f t="shared" si="0"/>
        <v>2013MS Praha</v>
      </c>
      <c r="C46" s="13">
        <v>2013</v>
      </c>
      <c r="D46" s="13" t="s">
        <v>3</v>
      </c>
      <c r="E46" s="28">
        <v>372</v>
      </c>
      <c r="F46" s="15">
        <v>173</v>
      </c>
      <c r="G46" s="29">
        <v>792</v>
      </c>
      <c r="H46" s="13">
        <v>1404</v>
      </c>
      <c r="I46" s="13">
        <v>1294</v>
      </c>
      <c r="J46" s="13">
        <v>784</v>
      </c>
      <c r="K46" s="15">
        <f t="shared" si="1"/>
        <v>221.14374034003092</v>
      </c>
    </row>
    <row r="47" spans="1:11" x14ac:dyDescent="0.25">
      <c r="A47" s="13">
        <v>102</v>
      </c>
      <c r="B47" s="101" t="str">
        <f t="shared" si="0"/>
        <v>2013KS Praha</v>
      </c>
      <c r="C47" s="13">
        <v>2013</v>
      </c>
      <c r="D47" s="13" t="s">
        <v>14</v>
      </c>
      <c r="E47" s="28">
        <v>470</v>
      </c>
      <c r="F47" s="15">
        <v>357</v>
      </c>
      <c r="G47" s="29">
        <v>910</v>
      </c>
      <c r="H47" s="13">
        <v>468</v>
      </c>
      <c r="I47" s="13">
        <v>477</v>
      </c>
      <c r="J47" s="13">
        <v>215</v>
      </c>
      <c r="K47" s="15">
        <f t="shared" si="1"/>
        <v>164.51781970649895</v>
      </c>
    </row>
    <row r="48" spans="1:11" x14ac:dyDescent="0.25">
      <c r="A48" s="13">
        <v>103</v>
      </c>
      <c r="B48" s="101" t="str">
        <f t="shared" si="0"/>
        <v>2013KS Č. Budějovice</v>
      </c>
      <c r="C48" s="13">
        <v>2013</v>
      </c>
      <c r="D48" s="13" t="s">
        <v>25</v>
      </c>
      <c r="E48" s="28">
        <v>155</v>
      </c>
      <c r="F48" s="15">
        <v>119</v>
      </c>
      <c r="G48" s="29">
        <v>303</v>
      </c>
      <c r="H48" s="13">
        <v>233</v>
      </c>
      <c r="I48" s="13">
        <v>201</v>
      </c>
      <c r="J48" s="13">
        <v>71</v>
      </c>
      <c r="K48" s="15">
        <f t="shared" si="1"/>
        <v>128.93034825870646</v>
      </c>
    </row>
    <row r="49" spans="1:11" x14ac:dyDescent="0.25">
      <c r="A49" s="13">
        <v>104</v>
      </c>
      <c r="B49" s="101" t="str">
        <f t="shared" si="0"/>
        <v>2013KS Plzeň</v>
      </c>
      <c r="C49" s="13">
        <v>2013</v>
      </c>
      <c r="D49" s="13" t="s">
        <v>34</v>
      </c>
      <c r="E49" s="28">
        <v>215</v>
      </c>
      <c r="F49" s="15">
        <v>90</v>
      </c>
      <c r="G49" s="29">
        <v>394</v>
      </c>
      <c r="H49" s="13">
        <v>234</v>
      </c>
      <c r="I49" s="13">
        <v>252</v>
      </c>
      <c r="J49" s="13">
        <v>72</v>
      </c>
      <c r="K49" s="15">
        <f t="shared" si="1"/>
        <v>104.28571428571428</v>
      </c>
    </row>
    <row r="50" spans="1:11" x14ac:dyDescent="0.25">
      <c r="A50" s="13">
        <v>105</v>
      </c>
      <c r="B50" s="101" t="str">
        <f t="shared" si="0"/>
        <v>2013KS Ústí n. Labem</v>
      </c>
      <c r="C50" s="13">
        <v>2013</v>
      </c>
      <c r="D50" s="13" t="s">
        <v>44</v>
      </c>
      <c r="E50" s="28">
        <v>324</v>
      </c>
      <c r="F50" s="15">
        <v>183</v>
      </c>
      <c r="G50" s="29">
        <v>731</v>
      </c>
      <c r="H50" s="13">
        <v>439</v>
      </c>
      <c r="I50" s="13">
        <v>462</v>
      </c>
      <c r="J50" s="13">
        <v>153</v>
      </c>
      <c r="K50" s="15">
        <f t="shared" si="1"/>
        <v>120.87662337662337</v>
      </c>
    </row>
    <row r="51" spans="1:11" x14ac:dyDescent="0.25">
      <c r="A51" s="13">
        <v>106</v>
      </c>
      <c r="B51" s="101" t="str">
        <f t="shared" si="0"/>
        <v>2013KS Hr. Králové</v>
      </c>
      <c r="C51" s="13">
        <v>2013</v>
      </c>
      <c r="D51" s="13" t="s">
        <v>55</v>
      </c>
      <c r="E51" s="28">
        <v>300</v>
      </c>
      <c r="F51" s="15">
        <v>213</v>
      </c>
      <c r="G51" s="29">
        <v>565</v>
      </c>
      <c r="H51" s="13">
        <v>283</v>
      </c>
      <c r="I51" s="13">
        <v>292</v>
      </c>
      <c r="J51" s="13">
        <v>149</v>
      </c>
      <c r="K51" s="15">
        <f t="shared" si="1"/>
        <v>186.25000000000003</v>
      </c>
    </row>
    <row r="52" spans="1:11" x14ac:dyDescent="0.25">
      <c r="A52" s="13">
        <v>107</v>
      </c>
      <c r="B52" s="101" t="str">
        <f t="shared" si="0"/>
        <v>2013KS Brno</v>
      </c>
      <c r="C52" s="13">
        <v>2013</v>
      </c>
      <c r="D52" s="13" t="s">
        <v>67</v>
      </c>
      <c r="E52" s="28">
        <v>356</v>
      </c>
      <c r="F52" s="15">
        <v>194</v>
      </c>
      <c r="G52" s="29">
        <v>901</v>
      </c>
      <c r="H52" s="13">
        <v>397</v>
      </c>
      <c r="I52" s="13">
        <v>350</v>
      </c>
      <c r="J52" s="13">
        <v>335</v>
      </c>
      <c r="K52" s="15">
        <f t="shared" si="1"/>
        <v>349.35714285714289</v>
      </c>
    </row>
    <row r="53" spans="1:11" x14ac:dyDescent="0.25">
      <c r="A53" s="13">
        <v>108</v>
      </c>
      <c r="B53" s="101" t="str">
        <f t="shared" si="0"/>
        <v>2013KS Ostrava</v>
      </c>
      <c r="C53" s="13">
        <v>2013</v>
      </c>
      <c r="D53" s="13" t="s">
        <v>82</v>
      </c>
      <c r="E53" s="28">
        <v>287</v>
      </c>
      <c r="F53" s="15">
        <v>200</v>
      </c>
      <c r="G53" s="29">
        <v>578</v>
      </c>
      <c r="H53" s="13">
        <v>628</v>
      </c>
      <c r="I53" s="13">
        <v>634</v>
      </c>
      <c r="J53" s="13">
        <v>203</v>
      </c>
      <c r="K53" s="15">
        <f t="shared" si="1"/>
        <v>116.86908517350157</v>
      </c>
    </row>
    <row r="54" spans="1:11" x14ac:dyDescent="0.25">
      <c r="A54" s="13">
        <v>101</v>
      </c>
      <c r="B54" s="101" t="str">
        <f t="shared" si="0"/>
        <v>2014MS Praha</v>
      </c>
      <c r="C54" s="13">
        <v>2014</v>
      </c>
      <c r="D54" s="13" t="s">
        <v>3</v>
      </c>
      <c r="E54" s="28">
        <v>397</v>
      </c>
      <c r="F54" s="15">
        <v>247</v>
      </c>
      <c r="G54" s="29">
        <v>922</v>
      </c>
      <c r="H54" s="13">
        <v>873</v>
      </c>
      <c r="I54" s="13">
        <v>1037</v>
      </c>
      <c r="J54" s="13">
        <v>620</v>
      </c>
      <c r="K54" s="15">
        <f t="shared" si="1"/>
        <v>218.22565091610414</v>
      </c>
    </row>
    <row r="55" spans="1:11" x14ac:dyDescent="0.25">
      <c r="A55" s="13">
        <v>102</v>
      </c>
      <c r="B55" s="101" t="str">
        <f t="shared" si="0"/>
        <v>2014KS Praha</v>
      </c>
      <c r="C55" s="13">
        <v>2014</v>
      </c>
      <c r="D55" s="13" t="s">
        <v>14</v>
      </c>
      <c r="E55" s="28">
        <v>367</v>
      </c>
      <c r="F55" s="15">
        <v>235</v>
      </c>
      <c r="G55" s="29">
        <v>902</v>
      </c>
      <c r="H55" s="13">
        <v>308</v>
      </c>
      <c r="I55" s="13">
        <v>373</v>
      </c>
      <c r="J55" s="13">
        <v>150</v>
      </c>
      <c r="K55" s="15">
        <f t="shared" si="1"/>
        <v>146.78284182305629</v>
      </c>
    </row>
    <row r="56" spans="1:11" x14ac:dyDescent="0.25">
      <c r="A56" s="13">
        <v>103</v>
      </c>
      <c r="B56" s="101" t="str">
        <f t="shared" si="0"/>
        <v>2014KS Č. Budějovice</v>
      </c>
      <c r="C56" s="13">
        <v>2014</v>
      </c>
      <c r="D56" s="13" t="s">
        <v>25</v>
      </c>
      <c r="E56" s="28">
        <v>153</v>
      </c>
      <c r="F56" s="15">
        <v>116</v>
      </c>
      <c r="G56" s="29">
        <v>246</v>
      </c>
      <c r="H56" s="13">
        <v>203</v>
      </c>
      <c r="I56" s="13">
        <v>213</v>
      </c>
      <c r="J56" s="13">
        <v>61</v>
      </c>
      <c r="K56" s="15">
        <f t="shared" si="1"/>
        <v>104.53051643192489</v>
      </c>
    </row>
    <row r="57" spans="1:11" x14ac:dyDescent="0.25">
      <c r="A57" s="13">
        <v>104</v>
      </c>
      <c r="B57" s="101" t="str">
        <f t="shared" si="0"/>
        <v>2014KS Plzeň</v>
      </c>
      <c r="C57" s="13">
        <v>2014</v>
      </c>
      <c r="D57" s="13" t="s">
        <v>34</v>
      </c>
      <c r="E57" s="28">
        <v>181</v>
      </c>
      <c r="F57" s="15">
        <v>57</v>
      </c>
      <c r="G57" s="29">
        <v>397</v>
      </c>
      <c r="H57" s="13">
        <v>247</v>
      </c>
      <c r="I57" s="13">
        <v>232</v>
      </c>
      <c r="J57" s="13">
        <v>87</v>
      </c>
      <c r="K57" s="15">
        <f t="shared" si="1"/>
        <v>136.875</v>
      </c>
    </row>
    <row r="58" spans="1:11" x14ac:dyDescent="0.25">
      <c r="A58" s="13">
        <v>105</v>
      </c>
      <c r="B58" s="101" t="str">
        <f t="shared" si="0"/>
        <v>2014KS Ústí n. Labem</v>
      </c>
      <c r="C58" s="13">
        <v>2014</v>
      </c>
      <c r="D58" s="13" t="s">
        <v>44</v>
      </c>
      <c r="E58" s="28">
        <v>293</v>
      </c>
      <c r="F58" s="15">
        <v>173</v>
      </c>
      <c r="G58" s="29">
        <v>480</v>
      </c>
      <c r="H58" s="13">
        <v>426</v>
      </c>
      <c r="I58" s="13">
        <v>331</v>
      </c>
      <c r="J58" s="13">
        <v>248</v>
      </c>
      <c r="K58" s="15">
        <f t="shared" si="1"/>
        <v>273.47432024169183</v>
      </c>
    </row>
    <row r="59" spans="1:11" x14ac:dyDescent="0.25">
      <c r="A59" s="13">
        <v>106</v>
      </c>
      <c r="B59" s="101" t="str">
        <f t="shared" si="0"/>
        <v>2014KS Hr. Králové</v>
      </c>
      <c r="C59" s="13">
        <v>2014</v>
      </c>
      <c r="D59" s="13" t="s">
        <v>55</v>
      </c>
      <c r="E59" s="28">
        <v>357</v>
      </c>
      <c r="F59" s="15">
        <v>149</v>
      </c>
      <c r="G59" s="29">
        <v>779</v>
      </c>
      <c r="H59" s="13">
        <v>254</v>
      </c>
      <c r="I59" s="13">
        <v>279</v>
      </c>
      <c r="J59" s="13">
        <v>125</v>
      </c>
      <c r="K59" s="15">
        <f t="shared" si="1"/>
        <v>163.53046594982078</v>
      </c>
    </row>
    <row r="60" spans="1:11" x14ac:dyDescent="0.25">
      <c r="A60" s="13">
        <v>107</v>
      </c>
      <c r="B60" s="101" t="str">
        <f t="shared" si="0"/>
        <v>2014KS Brno</v>
      </c>
      <c r="C60" s="13">
        <v>2014</v>
      </c>
      <c r="D60" s="13" t="s">
        <v>67</v>
      </c>
      <c r="E60" s="28">
        <v>331</v>
      </c>
      <c r="F60" s="15">
        <v>228</v>
      </c>
      <c r="G60" s="29">
        <v>658</v>
      </c>
      <c r="H60" s="13">
        <v>534</v>
      </c>
      <c r="I60" s="13">
        <v>457</v>
      </c>
      <c r="J60" s="13">
        <v>411</v>
      </c>
      <c r="K60" s="15">
        <f t="shared" si="1"/>
        <v>328.26039387308532</v>
      </c>
    </row>
    <row r="61" spans="1:11" x14ac:dyDescent="0.25">
      <c r="A61" s="13">
        <v>108</v>
      </c>
      <c r="B61" s="101" t="str">
        <f t="shared" si="0"/>
        <v>2014KS Ostrava</v>
      </c>
      <c r="C61" s="13">
        <v>2014</v>
      </c>
      <c r="D61" s="13" t="s">
        <v>82</v>
      </c>
      <c r="E61" s="28">
        <v>245</v>
      </c>
      <c r="F61" s="15">
        <v>156</v>
      </c>
      <c r="G61" s="29">
        <v>468</v>
      </c>
      <c r="H61" s="13">
        <v>716</v>
      </c>
      <c r="I61" s="13">
        <v>716</v>
      </c>
      <c r="J61" s="13">
        <v>203</v>
      </c>
      <c r="K61" s="15">
        <f t="shared" si="1"/>
        <v>103.48463687150839</v>
      </c>
    </row>
    <row r="62" spans="1:11" x14ac:dyDescent="0.25">
      <c r="A62" s="13">
        <v>101</v>
      </c>
      <c r="B62" s="101" t="str">
        <f t="shared" si="0"/>
        <v>2015MS Praha</v>
      </c>
      <c r="C62" s="13">
        <v>2015</v>
      </c>
      <c r="D62" s="13" t="s">
        <v>3</v>
      </c>
      <c r="E62" s="28">
        <v>582</v>
      </c>
      <c r="F62" s="15">
        <v>343</v>
      </c>
      <c r="G62" s="29">
        <v>1239</v>
      </c>
      <c r="H62" s="13">
        <v>692</v>
      </c>
      <c r="I62" s="13">
        <v>848</v>
      </c>
      <c r="J62" s="13">
        <v>465</v>
      </c>
      <c r="K62" s="15">
        <f t="shared" si="1"/>
        <v>200.14740566037733</v>
      </c>
    </row>
    <row r="63" spans="1:11" x14ac:dyDescent="0.25">
      <c r="A63" s="13">
        <v>102</v>
      </c>
      <c r="B63" s="101" t="str">
        <f t="shared" si="0"/>
        <v>2015KS Praha</v>
      </c>
      <c r="C63" s="13">
        <v>2015</v>
      </c>
      <c r="D63" s="13" t="s">
        <v>14</v>
      </c>
      <c r="E63" s="28">
        <v>359</v>
      </c>
      <c r="F63" s="15">
        <v>192</v>
      </c>
      <c r="G63" s="29">
        <v>805</v>
      </c>
      <c r="H63" s="13">
        <v>217</v>
      </c>
      <c r="I63" s="13">
        <v>274</v>
      </c>
      <c r="J63" s="13">
        <v>90</v>
      </c>
      <c r="K63" s="15">
        <f t="shared" si="1"/>
        <v>119.8905109489051</v>
      </c>
    </row>
    <row r="64" spans="1:11" x14ac:dyDescent="0.25">
      <c r="A64" s="13">
        <v>103</v>
      </c>
      <c r="B64" s="101" t="str">
        <f t="shared" si="0"/>
        <v>2015KS Č. Budějovice</v>
      </c>
      <c r="C64" s="13">
        <v>2015</v>
      </c>
      <c r="D64" s="13" t="s">
        <v>25</v>
      </c>
      <c r="E64" s="28">
        <v>187</v>
      </c>
      <c r="F64" s="15">
        <v>77</v>
      </c>
      <c r="G64" s="29">
        <v>438</v>
      </c>
      <c r="H64" s="13">
        <v>126</v>
      </c>
      <c r="I64" s="13">
        <v>131</v>
      </c>
      <c r="J64" s="13">
        <v>55</v>
      </c>
      <c r="K64" s="15">
        <f t="shared" si="1"/>
        <v>153.24427480916029</v>
      </c>
    </row>
    <row r="65" spans="1:11" x14ac:dyDescent="0.25">
      <c r="A65" s="13">
        <v>104</v>
      </c>
      <c r="B65" s="101" t="str">
        <f t="shared" si="0"/>
        <v>2015KS Plzeň</v>
      </c>
      <c r="C65" s="13">
        <v>2015</v>
      </c>
      <c r="D65" s="13" t="s">
        <v>34</v>
      </c>
      <c r="E65" s="28">
        <v>253</v>
      </c>
      <c r="F65" s="15">
        <v>86</v>
      </c>
      <c r="G65" s="29">
        <v>878</v>
      </c>
      <c r="H65" s="13">
        <v>136</v>
      </c>
      <c r="I65" s="13">
        <v>167</v>
      </c>
      <c r="J65" s="13">
        <v>56</v>
      </c>
      <c r="K65" s="15">
        <f t="shared" si="1"/>
        <v>122.39520958083831</v>
      </c>
    </row>
    <row r="66" spans="1:11" x14ac:dyDescent="0.25">
      <c r="A66" s="13">
        <v>105</v>
      </c>
      <c r="B66" s="101" t="str">
        <f t="shared" si="0"/>
        <v>2015KS Ústí n. Labem</v>
      </c>
      <c r="C66" s="13">
        <v>2015</v>
      </c>
      <c r="D66" s="13" t="s">
        <v>44</v>
      </c>
      <c r="E66" s="28">
        <v>517</v>
      </c>
      <c r="F66" s="15">
        <v>354</v>
      </c>
      <c r="G66" s="29">
        <v>1333</v>
      </c>
      <c r="H66" s="13">
        <v>327</v>
      </c>
      <c r="I66" s="13">
        <v>421</v>
      </c>
      <c r="J66" s="13">
        <v>154</v>
      </c>
      <c r="K66" s="15">
        <f t="shared" si="1"/>
        <v>133.51543942992873</v>
      </c>
    </row>
    <row r="67" spans="1:11" x14ac:dyDescent="0.25">
      <c r="A67" s="13">
        <v>106</v>
      </c>
      <c r="B67" s="101" t="str">
        <f t="shared" si="0"/>
        <v>2015KS Hr. Králové</v>
      </c>
      <c r="C67" s="13">
        <v>2015</v>
      </c>
      <c r="D67" s="13" t="s">
        <v>55</v>
      </c>
      <c r="E67" s="28">
        <v>365</v>
      </c>
      <c r="F67" s="15">
        <v>127</v>
      </c>
      <c r="G67" s="29">
        <v>1313</v>
      </c>
      <c r="H67" s="13">
        <v>205</v>
      </c>
      <c r="I67" s="13">
        <v>227</v>
      </c>
      <c r="J67" s="13">
        <v>104</v>
      </c>
      <c r="K67" s="15">
        <f t="shared" si="1"/>
        <v>167.22466960352423</v>
      </c>
    </row>
    <row r="68" spans="1:11" x14ac:dyDescent="0.25">
      <c r="A68" s="13">
        <v>107</v>
      </c>
      <c r="B68" s="101" t="str">
        <f t="shared" si="0"/>
        <v>2015KS Brno</v>
      </c>
      <c r="C68" s="13">
        <v>2015</v>
      </c>
      <c r="D68" s="13" t="s">
        <v>67</v>
      </c>
      <c r="E68" s="28">
        <v>388</v>
      </c>
      <c r="F68" s="15">
        <v>314</v>
      </c>
      <c r="G68" s="29">
        <v>673</v>
      </c>
      <c r="H68" s="13">
        <v>332</v>
      </c>
      <c r="I68" s="13">
        <v>520</v>
      </c>
      <c r="J68" s="13">
        <v>222</v>
      </c>
      <c r="K68" s="15">
        <f t="shared" si="1"/>
        <v>155.82692307692307</v>
      </c>
    </row>
    <row r="69" spans="1:11" x14ac:dyDescent="0.25">
      <c r="A69" s="13">
        <v>108</v>
      </c>
      <c r="B69" s="101" t="str">
        <f t="shared" si="0"/>
        <v>2015KS Ostrava</v>
      </c>
      <c r="C69" s="13">
        <v>2015</v>
      </c>
      <c r="D69" s="13" t="s">
        <v>82</v>
      </c>
      <c r="E69" s="28">
        <v>303</v>
      </c>
      <c r="F69" s="15">
        <v>209</v>
      </c>
      <c r="G69" s="29">
        <v>668</v>
      </c>
      <c r="H69" s="13">
        <v>463</v>
      </c>
      <c r="I69" s="13">
        <v>495</v>
      </c>
      <c r="J69" s="13">
        <v>171</v>
      </c>
      <c r="K69" s="15">
        <f t="shared" si="1"/>
        <v>126.09090909090909</v>
      </c>
    </row>
    <row r="70" spans="1:11" x14ac:dyDescent="0.25">
      <c r="A70" s="13">
        <v>101</v>
      </c>
      <c r="B70" s="101" t="str">
        <f t="shared" si="0"/>
        <v>2016MS Praha</v>
      </c>
      <c r="C70" s="13">
        <v>2016</v>
      </c>
      <c r="D70" s="13" t="s">
        <v>3</v>
      </c>
      <c r="E70" s="28">
        <v>526</v>
      </c>
      <c r="F70" s="15">
        <v>311</v>
      </c>
      <c r="G70" s="29">
        <v>1241</v>
      </c>
      <c r="H70" s="13">
        <v>446</v>
      </c>
      <c r="I70" s="13">
        <v>563</v>
      </c>
      <c r="J70" s="13">
        <v>351</v>
      </c>
      <c r="K70" s="15">
        <f t="shared" si="1"/>
        <v>227.55772646536411</v>
      </c>
    </row>
    <row r="71" spans="1:11" x14ac:dyDescent="0.25">
      <c r="A71" s="13">
        <v>102</v>
      </c>
      <c r="B71" s="101" t="str">
        <f t="shared" ref="B71:B85" si="2">CONCATENATE(C71,D71)</f>
        <v>2016KS Praha</v>
      </c>
      <c r="C71" s="13">
        <v>2016</v>
      </c>
      <c r="D71" s="13" t="s">
        <v>14</v>
      </c>
      <c r="E71" s="28">
        <v>665</v>
      </c>
      <c r="F71" s="15">
        <v>327</v>
      </c>
      <c r="G71" s="29">
        <v>1494</v>
      </c>
      <c r="H71" s="13">
        <v>318</v>
      </c>
      <c r="I71" s="13">
        <v>162</v>
      </c>
      <c r="J71" s="13">
        <v>246</v>
      </c>
      <c r="K71" s="15">
        <f t="shared" ref="K71:K101" si="3">J71/I71*365</f>
        <v>554.25925925925924</v>
      </c>
    </row>
    <row r="72" spans="1:11" x14ac:dyDescent="0.25">
      <c r="A72" s="13">
        <v>103</v>
      </c>
      <c r="B72" s="101" t="str">
        <f t="shared" si="2"/>
        <v>2016KS Č. Budějovice</v>
      </c>
      <c r="C72" s="13">
        <v>2016</v>
      </c>
      <c r="D72" s="13" t="s">
        <v>25</v>
      </c>
      <c r="E72" s="28">
        <v>264</v>
      </c>
      <c r="F72" s="15">
        <v>153</v>
      </c>
      <c r="G72" s="29">
        <v>821</v>
      </c>
      <c r="H72" s="13">
        <v>202</v>
      </c>
      <c r="I72" s="13">
        <v>149</v>
      </c>
      <c r="J72" s="13">
        <v>108</v>
      </c>
      <c r="K72" s="15">
        <f t="shared" si="3"/>
        <v>264.56375838926175</v>
      </c>
    </row>
    <row r="73" spans="1:11" x14ac:dyDescent="0.25">
      <c r="A73" s="13">
        <v>104</v>
      </c>
      <c r="B73" s="101" t="str">
        <f t="shared" si="2"/>
        <v>2016KS Plzeň</v>
      </c>
      <c r="C73" s="13">
        <v>2016</v>
      </c>
      <c r="D73" s="13" t="s">
        <v>34</v>
      </c>
      <c r="E73" s="28">
        <v>330</v>
      </c>
      <c r="F73" s="15">
        <v>130</v>
      </c>
      <c r="G73" s="29">
        <v>995</v>
      </c>
      <c r="H73" s="13">
        <v>127</v>
      </c>
      <c r="I73" s="13">
        <v>117</v>
      </c>
      <c r="J73" s="13">
        <v>65</v>
      </c>
      <c r="K73" s="15">
        <f t="shared" si="3"/>
        <v>202.7777777777778</v>
      </c>
    </row>
    <row r="74" spans="1:11" x14ac:dyDescent="0.25">
      <c r="A74" s="13">
        <v>105</v>
      </c>
      <c r="B74" s="101" t="str">
        <f t="shared" si="2"/>
        <v>2016KS Ústí n. Labem</v>
      </c>
      <c r="C74" s="13">
        <v>2016</v>
      </c>
      <c r="D74" s="13" t="s">
        <v>44</v>
      </c>
      <c r="E74" s="28">
        <v>590</v>
      </c>
      <c r="F74" s="15">
        <v>323</v>
      </c>
      <c r="G74" s="29">
        <v>1516</v>
      </c>
      <c r="H74" s="13">
        <v>168</v>
      </c>
      <c r="I74" s="13">
        <v>215</v>
      </c>
      <c r="J74" s="13">
        <v>106</v>
      </c>
      <c r="K74" s="15">
        <f t="shared" si="3"/>
        <v>179.95348837209303</v>
      </c>
    </row>
    <row r="75" spans="1:11" x14ac:dyDescent="0.25">
      <c r="A75" s="13">
        <v>106</v>
      </c>
      <c r="B75" s="101" t="str">
        <f t="shared" si="2"/>
        <v>2016KS Hr. Králové</v>
      </c>
      <c r="C75" s="13">
        <v>2016</v>
      </c>
      <c r="D75" s="13" t="s">
        <v>55</v>
      </c>
      <c r="E75" s="28">
        <v>439</v>
      </c>
      <c r="F75" s="15">
        <v>183</v>
      </c>
      <c r="G75" s="29">
        <v>1341</v>
      </c>
      <c r="H75" s="13">
        <v>175</v>
      </c>
      <c r="I75" s="13">
        <v>179</v>
      </c>
      <c r="J75" s="13">
        <v>100</v>
      </c>
      <c r="K75" s="15">
        <f t="shared" si="3"/>
        <v>203.91061452513966</v>
      </c>
    </row>
    <row r="76" spans="1:11" x14ac:dyDescent="0.25">
      <c r="A76" s="13">
        <v>107</v>
      </c>
      <c r="B76" s="101" t="str">
        <f t="shared" si="2"/>
        <v>2016KS Brno</v>
      </c>
      <c r="C76" s="13">
        <v>2016</v>
      </c>
      <c r="D76" s="13" t="s">
        <v>67</v>
      </c>
      <c r="E76" s="28">
        <v>314</v>
      </c>
      <c r="F76" s="15">
        <v>174</v>
      </c>
      <c r="G76" s="29">
        <v>653</v>
      </c>
      <c r="H76" s="13">
        <v>254</v>
      </c>
      <c r="I76" s="13">
        <v>283</v>
      </c>
      <c r="J76" s="13">
        <v>192</v>
      </c>
      <c r="K76" s="15">
        <f t="shared" si="3"/>
        <v>247.63250883392229</v>
      </c>
    </row>
    <row r="77" spans="1:11" x14ac:dyDescent="0.25">
      <c r="A77" s="13">
        <v>108</v>
      </c>
      <c r="B77" s="101" t="str">
        <f t="shared" si="2"/>
        <v>2016KS Ostrava</v>
      </c>
      <c r="C77" s="13">
        <v>2016</v>
      </c>
      <c r="D77" s="13" t="s">
        <v>82</v>
      </c>
      <c r="E77" s="28">
        <v>367</v>
      </c>
      <c r="F77" s="15">
        <v>249</v>
      </c>
      <c r="G77" s="29">
        <v>728</v>
      </c>
      <c r="H77" s="13">
        <v>345</v>
      </c>
      <c r="I77" s="13">
        <v>294</v>
      </c>
      <c r="J77" s="13">
        <v>224</v>
      </c>
      <c r="K77" s="15">
        <f t="shared" si="3"/>
        <v>278.09523809523807</v>
      </c>
    </row>
    <row r="78" spans="1:11" x14ac:dyDescent="0.25">
      <c r="A78" s="13">
        <v>101</v>
      </c>
      <c r="B78" s="101" t="str">
        <f t="shared" si="2"/>
        <v>2017MS Praha</v>
      </c>
      <c r="C78" s="13">
        <v>2017</v>
      </c>
      <c r="D78" s="13" t="s">
        <v>3</v>
      </c>
      <c r="E78" s="28">
        <v>758</v>
      </c>
      <c r="F78" s="15">
        <v>414</v>
      </c>
      <c r="G78" s="29">
        <v>1989</v>
      </c>
      <c r="H78" s="13">
        <v>331</v>
      </c>
      <c r="I78" s="13">
        <v>375</v>
      </c>
      <c r="J78" s="13">
        <v>307</v>
      </c>
      <c r="K78" s="15">
        <f t="shared" si="3"/>
        <v>298.81333333333333</v>
      </c>
    </row>
    <row r="79" spans="1:11" x14ac:dyDescent="0.25">
      <c r="A79" s="13">
        <v>102</v>
      </c>
      <c r="B79" s="101" t="str">
        <f t="shared" si="2"/>
        <v>2017KS Praha</v>
      </c>
      <c r="C79" s="13">
        <v>2017</v>
      </c>
      <c r="D79" s="13" t="s">
        <v>14</v>
      </c>
      <c r="E79" s="28">
        <v>651</v>
      </c>
      <c r="F79" s="15">
        <v>475</v>
      </c>
      <c r="G79" s="29">
        <v>1544</v>
      </c>
      <c r="H79" s="13">
        <v>152</v>
      </c>
      <c r="I79" s="13">
        <v>214</v>
      </c>
      <c r="J79" s="13">
        <v>184</v>
      </c>
      <c r="K79" s="15">
        <f t="shared" si="3"/>
        <v>313.8317757009346</v>
      </c>
    </row>
    <row r="80" spans="1:11" x14ac:dyDescent="0.25">
      <c r="A80" s="13">
        <v>103</v>
      </c>
      <c r="B80" s="101" t="str">
        <f t="shared" si="2"/>
        <v>2017KS Č. Budějovice</v>
      </c>
      <c r="C80" s="13">
        <v>2017</v>
      </c>
      <c r="D80" s="13" t="s">
        <v>25</v>
      </c>
      <c r="E80" s="28">
        <v>278</v>
      </c>
      <c r="F80" s="15">
        <v>166</v>
      </c>
      <c r="G80" s="29">
        <v>769</v>
      </c>
      <c r="H80" s="13">
        <v>71</v>
      </c>
      <c r="I80" s="13">
        <v>120</v>
      </c>
      <c r="J80" s="13">
        <v>65</v>
      </c>
      <c r="K80" s="15">
        <f t="shared" si="3"/>
        <v>197.70833333333331</v>
      </c>
    </row>
    <row r="81" spans="1:11" x14ac:dyDescent="0.25">
      <c r="A81" s="13">
        <v>104</v>
      </c>
      <c r="B81" s="101" t="str">
        <f t="shared" si="2"/>
        <v>2017KS Plzeň</v>
      </c>
      <c r="C81" s="13">
        <v>2017</v>
      </c>
      <c r="D81" s="13" t="s">
        <v>34</v>
      </c>
      <c r="E81" s="28">
        <v>483</v>
      </c>
      <c r="F81" s="15">
        <v>182</v>
      </c>
      <c r="G81" s="29">
        <v>1577</v>
      </c>
      <c r="H81" s="13">
        <v>117</v>
      </c>
      <c r="I81" s="13">
        <v>115</v>
      </c>
      <c r="J81" s="13">
        <v>67</v>
      </c>
      <c r="K81" s="15">
        <f t="shared" si="3"/>
        <v>212.65217391304347</v>
      </c>
    </row>
    <row r="82" spans="1:11" x14ac:dyDescent="0.25">
      <c r="A82" s="13">
        <v>105</v>
      </c>
      <c r="B82" s="101" t="str">
        <f t="shared" si="2"/>
        <v>2017KS Ústí n. Labem</v>
      </c>
      <c r="C82" s="13">
        <v>2017</v>
      </c>
      <c r="D82" s="13" t="s">
        <v>44</v>
      </c>
      <c r="E82" s="28">
        <v>792</v>
      </c>
      <c r="F82" s="15">
        <v>240</v>
      </c>
      <c r="G82" s="29">
        <v>2666</v>
      </c>
      <c r="H82" s="13">
        <v>104</v>
      </c>
      <c r="I82" s="13">
        <v>121</v>
      </c>
      <c r="J82" s="13">
        <v>90</v>
      </c>
      <c r="K82" s="15">
        <f t="shared" si="3"/>
        <v>271.48760330578511</v>
      </c>
    </row>
    <row r="83" spans="1:11" x14ac:dyDescent="0.25">
      <c r="A83" s="13">
        <v>106</v>
      </c>
      <c r="B83" s="101" t="str">
        <f t="shared" si="2"/>
        <v>2017KS Hr. Králové</v>
      </c>
      <c r="C83" s="13">
        <v>2017</v>
      </c>
      <c r="D83" s="13" t="s">
        <v>55</v>
      </c>
      <c r="E83" s="28">
        <v>429</v>
      </c>
      <c r="F83" s="15">
        <v>235</v>
      </c>
      <c r="G83" s="29">
        <v>1057</v>
      </c>
      <c r="H83" s="13">
        <v>66</v>
      </c>
      <c r="I83" s="13">
        <v>132</v>
      </c>
      <c r="J83" s="13">
        <v>34</v>
      </c>
      <c r="K83" s="15">
        <f t="shared" si="3"/>
        <v>94.015151515151516</v>
      </c>
    </row>
    <row r="84" spans="1:11" x14ac:dyDescent="0.25">
      <c r="A84" s="13">
        <v>107</v>
      </c>
      <c r="B84" s="101" t="str">
        <f t="shared" si="2"/>
        <v>2017KS Brno</v>
      </c>
      <c r="C84" s="13">
        <v>2017</v>
      </c>
      <c r="D84" s="13" t="s">
        <v>67</v>
      </c>
      <c r="E84" s="28">
        <v>468</v>
      </c>
      <c r="F84" s="15">
        <v>184</v>
      </c>
      <c r="G84" s="29">
        <v>971</v>
      </c>
      <c r="H84" s="13">
        <v>146</v>
      </c>
      <c r="I84" s="13">
        <v>222</v>
      </c>
      <c r="J84" s="13">
        <v>117</v>
      </c>
      <c r="K84" s="15">
        <f t="shared" si="3"/>
        <v>192.36486486486484</v>
      </c>
    </row>
    <row r="85" spans="1:11" x14ac:dyDescent="0.25">
      <c r="A85" s="13">
        <v>108</v>
      </c>
      <c r="B85" s="101" t="str">
        <f t="shared" si="2"/>
        <v>2017KS Ostrava</v>
      </c>
      <c r="C85" s="13">
        <v>2017</v>
      </c>
      <c r="D85" s="13" t="s">
        <v>82</v>
      </c>
      <c r="E85" s="28">
        <v>427</v>
      </c>
      <c r="F85" s="15">
        <v>246</v>
      </c>
      <c r="G85" s="29">
        <v>981</v>
      </c>
      <c r="H85" s="13">
        <v>235</v>
      </c>
      <c r="I85" s="13">
        <v>250</v>
      </c>
      <c r="J85" s="13">
        <v>209</v>
      </c>
      <c r="K85" s="15">
        <f t="shared" si="3"/>
        <v>305.14</v>
      </c>
    </row>
    <row r="86" spans="1:11" x14ac:dyDescent="0.25">
      <c r="A86" s="13">
        <v>101</v>
      </c>
      <c r="B86" s="101" t="str">
        <f t="shared" ref="B86:B93" si="4">CONCATENATE(C86,D86)</f>
        <v>2018MS Praha</v>
      </c>
      <c r="C86" s="13">
        <v>2018</v>
      </c>
      <c r="D86" s="13" t="s">
        <v>3</v>
      </c>
      <c r="E86" s="28">
        <v>822</v>
      </c>
      <c r="F86" s="15">
        <v>426</v>
      </c>
      <c r="G86" s="29">
        <v>1958</v>
      </c>
      <c r="H86" s="13">
        <v>351</v>
      </c>
      <c r="I86" s="13">
        <v>363</v>
      </c>
      <c r="J86" s="13">
        <v>295</v>
      </c>
      <c r="K86" s="15">
        <f t="shared" si="3"/>
        <v>296.62534435261711</v>
      </c>
    </row>
    <row r="87" spans="1:11" x14ac:dyDescent="0.25">
      <c r="A87" s="13">
        <v>102</v>
      </c>
      <c r="B87" s="101" t="str">
        <f t="shared" si="4"/>
        <v>2018KS Praha</v>
      </c>
      <c r="C87" s="13">
        <v>2018</v>
      </c>
      <c r="D87" s="13" t="s">
        <v>14</v>
      </c>
      <c r="E87" s="28">
        <v>585</v>
      </c>
      <c r="F87" s="15">
        <v>463</v>
      </c>
      <c r="G87" s="29">
        <v>1017</v>
      </c>
      <c r="H87" s="13">
        <v>148</v>
      </c>
      <c r="I87" s="13">
        <v>243</v>
      </c>
      <c r="J87" s="13">
        <v>89</v>
      </c>
      <c r="K87" s="15">
        <f t="shared" si="3"/>
        <v>133.68312757201647</v>
      </c>
    </row>
    <row r="88" spans="1:11" x14ac:dyDescent="0.25">
      <c r="A88" s="13">
        <v>103</v>
      </c>
      <c r="B88" s="101" t="str">
        <f t="shared" si="4"/>
        <v>2018KS Č. Budějovice</v>
      </c>
      <c r="C88" s="13">
        <v>2018</v>
      </c>
      <c r="D88" s="13" t="s">
        <v>25</v>
      </c>
      <c r="E88" s="28">
        <v>430</v>
      </c>
      <c r="F88" s="15">
        <v>266</v>
      </c>
      <c r="G88" s="29">
        <v>924</v>
      </c>
      <c r="H88" s="13">
        <v>66</v>
      </c>
      <c r="I88" s="13">
        <v>115</v>
      </c>
      <c r="J88" s="13">
        <v>26</v>
      </c>
      <c r="K88" s="15">
        <f t="shared" si="3"/>
        <v>82.521739130434781</v>
      </c>
    </row>
    <row r="89" spans="1:11" x14ac:dyDescent="0.25">
      <c r="A89" s="13">
        <v>104</v>
      </c>
      <c r="B89" s="101" t="str">
        <f t="shared" si="4"/>
        <v>2018KS Plzeň</v>
      </c>
      <c r="C89" s="13">
        <v>2018</v>
      </c>
      <c r="D89" s="13" t="s">
        <v>34</v>
      </c>
      <c r="E89" s="28">
        <v>472</v>
      </c>
      <c r="F89" s="15">
        <v>197</v>
      </c>
      <c r="G89" s="29">
        <v>1481</v>
      </c>
      <c r="H89" s="13">
        <v>73</v>
      </c>
      <c r="I89" s="13">
        <v>104</v>
      </c>
      <c r="J89" s="13">
        <v>36</v>
      </c>
      <c r="K89" s="15">
        <f t="shared" si="3"/>
        <v>126.34615384615384</v>
      </c>
    </row>
    <row r="90" spans="1:11" x14ac:dyDescent="0.25">
      <c r="A90" s="13">
        <v>105</v>
      </c>
      <c r="B90" s="101" t="str">
        <f t="shared" si="4"/>
        <v>2018KS Ústí n. Labem</v>
      </c>
      <c r="C90" s="13">
        <v>2018</v>
      </c>
      <c r="D90" s="13" t="s">
        <v>44</v>
      </c>
      <c r="E90" s="28">
        <v>467</v>
      </c>
      <c r="F90" s="15">
        <v>185</v>
      </c>
      <c r="G90" s="29">
        <v>1136</v>
      </c>
      <c r="H90" s="13">
        <v>73</v>
      </c>
      <c r="I90" s="13">
        <v>102</v>
      </c>
      <c r="J90" s="13">
        <v>62</v>
      </c>
      <c r="K90" s="15">
        <f t="shared" si="3"/>
        <v>221.8627450980392</v>
      </c>
    </row>
    <row r="91" spans="1:11" x14ac:dyDescent="0.25">
      <c r="A91" s="13">
        <v>106</v>
      </c>
      <c r="B91" s="101" t="str">
        <f t="shared" si="4"/>
        <v>2018KS Hr. Králové</v>
      </c>
      <c r="C91" s="13">
        <v>2018</v>
      </c>
      <c r="D91" s="13" t="s">
        <v>55</v>
      </c>
      <c r="E91" s="28">
        <v>496</v>
      </c>
      <c r="F91" s="15">
        <v>259</v>
      </c>
      <c r="G91" s="29">
        <v>1378</v>
      </c>
      <c r="H91" s="13">
        <v>79</v>
      </c>
      <c r="I91" s="13">
        <v>86</v>
      </c>
      <c r="J91" s="13">
        <v>28</v>
      </c>
      <c r="K91" s="15">
        <f t="shared" si="3"/>
        <v>118.83720930232559</v>
      </c>
    </row>
    <row r="92" spans="1:11" x14ac:dyDescent="0.25">
      <c r="A92" s="13">
        <v>107</v>
      </c>
      <c r="B92" s="101" t="str">
        <f t="shared" si="4"/>
        <v>2018KS Brno</v>
      </c>
      <c r="C92" s="13">
        <v>2018</v>
      </c>
      <c r="D92" s="13" t="s">
        <v>67</v>
      </c>
      <c r="E92" s="28">
        <v>534</v>
      </c>
      <c r="F92" s="15">
        <v>260</v>
      </c>
      <c r="G92" s="29">
        <v>1494</v>
      </c>
      <c r="H92" s="13">
        <v>150</v>
      </c>
      <c r="I92" s="13">
        <v>158</v>
      </c>
      <c r="J92" s="13">
        <v>109</v>
      </c>
      <c r="K92" s="15">
        <f t="shared" si="3"/>
        <v>251.80379746835445</v>
      </c>
    </row>
    <row r="93" spans="1:11" x14ac:dyDescent="0.25">
      <c r="A93" s="13">
        <v>108</v>
      </c>
      <c r="B93" s="101" t="str">
        <f t="shared" si="4"/>
        <v>2018KS Ostrava</v>
      </c>
      <c r="C93" s="13">
        <v>2018</v>
      </c>
      <c r="D93" s="13" t="s">
        <v>82</v>
      </c>
      <c r="E93" s="28">
        <v>559</v>
      </c>
      <c r="F93" s="15">
        <v>308</v>
      </c>
      <c r="G93" s="29">
        <v>1107</v>
      </c>
      <c r="H93" s="13">
        <v>212</v>
      </c>
      <c r="I93" s="13">
        <v>263</v>
      </c>
      <c r="J93" s="13">
        <v>158</v>
      </c>
      <c r="K93" s="15">
        <f t="shared" si="3"/>
        <v>219.27756653992395</v>
      </c>
    </row>
    <row r="94" spans="1:11" x14ac:dyDescent="0.25">
      <c r="A94" s="13">
        <v>101</v>
      </c>
      <c r="B94" s="101" t="str">
        <f t="shared" ref="B94:B101" si="5">CONCATENATE(C94,D94)</f>
        <v>2019MS Praha</v>
      </c>
      <c r="C94" s="13">
        <v>2019</v>
      </c>
      <c r="D94" s="13" t="s">
        <v>3</v>
      </c>
      <c r="E94" s="28">
        <v>971</v>
      </c>
      <c r="F94" s="15">
        <v>482</v>
      </c>
      <c r="G94" s="29">
        <v>2442</v>
      </c>
      <c r="H94" s="13">
        <v>280</v>
      </c>
      <c r="I94" s="13">
        <v>301</v>
      </c>
      <c r="J94" s="13">
        <v>274</v>
      </c>
      <c r="K94" s="15">
        <f t="shared" si="3"/>
        <v>332.25913621262458</v>
      </c>
    </row>
    <row r="95" spans="1:11" x14ac:dyDescent="0.25">
      <c r="A95" s="13">
        <v>102</v>
      </c>
      <c r="B95" s="101" t="str">
        <f t="shared" si="5"/>
        <v>2019KS Praha</v>
      </c>
      <c r="C95" s="13">
        <v>2019</v>
      </c>
      <c r="D95" s="13" t="s">
        <v>14</v>
      </c>
      <c r="E95" s="28">
        <v>550</v>
      </c>
      <c r="F95" s="15">
        <v>458</v>
      </c>
      <c r="G95" s="29">
        <v>917</v>
      </c>
      <c r="H95" s="13">
        <v>91</v>
      </c>
      <c r="I95" s="13">
        <v>110</v>
      </c>
      <c r="J95" s="13">
        <v>70</v>
      </c>
      <c r="K95" s="15">
        <f t="shared" si="3"/>
        <v>232.27272727272728</v>
      </c>
    </row>
    <row r="96" spans="1:11" x14ac:dyDescent="0.25">
      <c r="A96" s="13">
        <v>103</v>
      </c>
      <c r="B96" s="101" t="str">
        <f t="shared" si="5"/>
        <v>2019KS Č. Budějovice</v>
      </c>
      <c r="C96" s="13">
        <v>2019</v>
      </c>
      <c r="D96" s="13" t="s">
        <v>25</v>
      </c>
      <c r="E96" s="28">
        <v>458</v>
      </c>
      <c r="F96" s="15">
        <v>265</v>
      </c>
      <c r="G96" s="29">
        <v>1025</v>
      </c>
      <c r="H96" s="13">
        <v>80</v>
      </c>
      <c r="I96" s="13">
        <v>84</v>
      </c>
      <c r="J96" s="13">
        <v>27</v>
      </c>
      <c r="K96" s="15">
        <f t="shared" si="3"/>
        <v>117.32142857142858</v>
      </c>
    </row>
    <row r="97" spans="1:11" x14ac:dyDescent="0.25">
      <c r="A97" s="13">
        <v>104</v>
      </c>
      <c r="B97" s="101" t="str">
        <f t="shared" si="5"/>
        <v>2019KS Plzeň</v>
      </c>
      <c r="C97" s="13">
        <v>2019</v>
      </c>
      <c r="D97" s="13" t="s">
        <v>34</v>
      </c>
      <c r="E97" s="28">
        <v>278</v>
      </c>
      <c r="F97" s="15">
        <v>116</v>
      </c>
      <c r="G97" s="29">
        <v>393</v>
      </c>
      <c r="H97" s="13">
        <v>74</v>
      </c>
      <c r="I97" s="13">
        <v>86</v>
      </c>
      <c r="J97" s="13">
        <v>24</v>
      </c>
      <c r="K97" s="15">
        <f t="shared" si="3"/>
        <v>101.86046511627907</v>
      </c>
    </row>
    <row r="98" spans="1:11" x14ac:dyDescent="0.25">
      <c r="A98" s="13">
        <v>105</v>
      </c>
      <c r="B98" s="101" t="str">
        <f t="shared" si="5"/>
        <v>2019KS Ústí n. Labem</v>
      </c>
      <c r="C98" s="13">
        <v>2019</v>
      </c>
      <c r="D98" s="13" t="s">
        <v>44</v>
      </c>
      <c r="E98" s="28">
        <v>522</v>
      </c>
      <c r="F98" s="15">
        <v>285</v>
      </c>
      <c r="G98" s="29">
        <v>909</v>
      </c>
      <c r="H98" s="13">
        <v>81</v>
      </c>
      <c r="I98" s="13">
        <v>99</v>
      </c>
      <c r="J98" s="13">
        <v>44</v>
      </c>
      <c r="K98" s="15">
        <f t="shared" si="3"/>
        <v>162.2222222222222</v>
      </c>
    </row>
    <row r="99" spans="1:11" x14ac:dyDescent="0.25">
      <c r="A99" s="13">
        <v>106</v>
      </c>
      <c r="B99" s="101" t="str">
        <f t="shared" si="5"/>
        <v>2019KS Hr. Králové</v>
      </c>
      <c r="C99" s="13">
        <v>2019</v>
      </c>
      <c r="D99" s="13" t="s">
        <v>55</v>
      </c>
      <c r="E99" s="28">
        <v>386</v>
      </c>
      <c r="F99" s="15">
        <v>133</v>
      </c>
      <c r="G99" s="29">
        <v>848</v>
      </c>
      <c r="H99" s="13">
        <v>118</v>
      </c>
      <c r="I99" s="13">
        <v>99</v>
      </c>
      <c r="J99" s="13">
        <v>48</v>
      </c>
      <c r="K99" s="15">
        <f t="shared" si="3"/>
        <v>176.96969696969697</v>
      </c>
    </row>
    <row r="100" spans="1:11" x14ac:dyDescent="0.25">
      <c r="A100" s="13">
        <v>107</v>
      </c>
      <c r="B100" s="101" t="str">
        <f t="shared" si="5"/>
        <v>2019KS Brno</v>
      </c>
      <c r="C100" s="13">
        <v>2019</v>
      </c>
      <c r="D100" s="13" t="s">
        <v>67</v>
      </c>
      <c r="E100" s="28">
        <v>291</v>
      </c>
      <c r="F100" s="15">
        <v>180</v>
      </c>
      <c r="G100" s="29">
        <v>785</v>
      </c>
      <c r="H100" s="13">
        <v>157</v>
      </c>
      <c r="I100" s="13">
        <v>158</v>
      </c>
      <c r="J100" s="13">
        <v>107</v>
      </c>
      <c r="K100" s="15">
        <f t="shared" si="3"/>
        <v>247.18354430379745</v>
      </c>
    </row>
    <row r="101" spans="1:11" ht="16.5" thickBot="1" x14ac:dyDescent="0.3">
      <c r="A101" s="18">
        <v>108</v>
      </c>
      <c r="B101" s="102" t="str">
        <f t="shared" si="5"/>
        <v>2019KS Ostrava</v>
      </c>
      <c r="C101" s="18">
        <v>2019</v>
      </c>
      <c r="D101" s="18" t="s">
        <v>82</v>
      </c>
      <c r="E101" s="30">
        <v>636</v>
      </c>
      <c r="F101" s="20">
        <v>410</v>
      </c>
      <c r="G101" s="31">
        <v>1269</v>
      </c>
      <c r="H101" s="18">
        <v>221</v>
      </c>
      <c r="I101" s="18">
        <v>225</v>
      </c>
      <c r="J101" s="18">
        <v>153</v>
      </c>
      <c r="K101" s="20">
        <f t="shared" si="3"/>
        <v>248.20000000000002</v>
      </c>
    </row>
    <row r="102" spans="1:11" ht="16.5" thickTop="1" x14ac:dyDescent="0.25"/>
  </sheetData>
  <sheetProtection algorithmName="SHA-512" hashValue="GoLf1IZiqO2tw/BbLDOH81EwYUx2DVBRAhHEjzgcxKtM8lJTtG5piF+eSWHNwNC4NKYbrkIopDhdnkFPwUr3bA==" saltValue="0oN1kIPJr9ODBRPZeLPQCA==" spinCount="100000" sheet="1" objects="1" scenarios="1"/>
  <autoFilter ref="A5:K101"/>
  <mergeCells count="2">
    <mergeCell ref="E4:G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theme="9" tint="0.59999389629810485"/>
  </sheetPr>
  <dimension ref="A1:N14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5" width="12.625" style="405" customWidth="1"/>
    <col min="6" max="6" width="14.625" customWidth="1"/>
    <col min="7" max="11" width="12.625" customWidth="1"/>
    <col min="12" max="12" width="14.625" customWidth="1"/>
    <col min="13" max="14" width="12.625" customWidth="1"/>
  </cols>
  <sheetData>
    <row r="1" spans="1:14" x14ac:dyDescent="0.25">
      <c r="A1" s="3" t="s">
        <v>270</v>
      </c>
    </row>
    <row r="2" spans="1:14" ht="16.5" thickBot="1" x14ac:dyDescent="0.3">
      <c r="A2" s="3" t="s">
        <v>198</v>
      </c>
    </row>
    <row r="3" spans="1:14" ht="16.5" customHeight="1" thickTop="1" x14ac:dyDescent="0.25">
      <c r="A3" s="121"/>
      <c r="B3" s="122"/>
      <c r="C3" s="654" t="s">
        <v>1</v>
      </c>
      <c r="D3" s="655"/>
      <c r="E3" s="656"/>
      <c r="F3" s="665" t="s">
        <v>109</v>
      </c>
      <c r="G3" s="664"/>
      <c r="H3" s="664"/>
      <c r="I3" s="664"/>
      <c r="J3" s="666"/>
      <c r="K3" s="113"/>
      <c r="L3" s="665" t="s">
        <v>110</v>
      </c>
      <c r="M3" s="664"/>
      <c r="N3" s="664"/>
    </row>
    <row r="4" spans="1:14" ht="32.25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7" t="s">
        <v>182</v>
      </c>
      <c r="G4" s="6" t="s">
        <v>183</v>
      </c>
      <c r="H4" s="6" t="s">
        <v>184</v>
      </c>
      <c r="I4" s="6" t="s">
        <v>112</v>
      </c>
      <c r="J4" s="41" t="s">
        <v>177</v>
      </c>
      <c r="K4" s="114" t="s">
        <v>275</v>
      </c>
      <c r="L4" s="47" t="s">
        <v>101</v>
      </c>
      <c r="M4" s="6" t="s">
        <v>102</v>
      </c>
      <c r="N4" s="6" t="s">
        <v>103</v>
      </c>
    </row>
    <row r="5" spans="1:14" ht="16.5" thickTop="1" x14ac:dyDescent="0.25">
      <c r="A5" s="100">
        <v>101</v>
      </c>
      <c r="B5" s="104" t="s">
        <v>3</v>
      </c>
      <c r="C5" s="504">
        <v>74</v>
      </c>
      <c r="D5" s="397">
        <v>55</v>
      </c>
      <c r="E5" s="501">
        <v>134</v>
      </c>
      <c r="F5" s="439">
        <v>13220</v>
      </c>
      <c r="G5" s="439">
        <v>13097</v>
      </c>
      <c r="H5" s="439">
        <v>1618</v>
      </c>
      <c r="I5" s="105">
        <f>G5/F5*100</f>
        <v>99.069591527987896</v>
      </c>
      <c r="J5" s="108">
        <f>H5/G5*365</f>
        <v>45.092005802855617</v>
      </c>
      <c r="K5" s="546">
        <v>94</v>
      </c>
      <c r="L5" s="32">
        <f>F5/$K5</f>
        <v>140.63829787234042</v>
      </c>
      <c r="M5" s="16">
        <f t="shared" ref="M5:N5" si="0">G5/$K5</f>
        <v>139.32978723404256</v>
      </c>
      <c r="N5" s="16">
        <f t="shared" si="0"/>
        <v>17.212765957446809</v>
      </c>
    </row>
    <row r="6" spans="1:14" x14ac:dyDescent="0.25">
      <c r="A6" s="13">
        <v>102</v>
      </c>
      <c r="B6" s="75" t="s">
        <v>14</v>
      </c>
      <c r="C6" s="449">
        <v>79</v>
      </c>
      <c r="D6" s="398">
        <v>56</v>
      </c>
      <c r="E6" s="458">
        <v>155</v>
      </c>
      <c r="F6" s="439">
        <v>5840</v>
      </c>
      <c r="G6" s="439">
        <v>5855</v>
      </c>
      <c r="H6" s="439">
        <v>578</v>
      </c>
      <c r="I6" s="16">
        <f t="shared" ref="I6:I13" si="1">G6/F6*100</f>
        <v>100.25684931506848</v>
      </c>
      <c r="J6" s="29">
        <f t="shared" ref="J6:J13" si="2">H6/G6*365</f>
        <v>36.032450896669516</v>
      </c>
      <c r="K6" s="547">
        <v>46</v>
      </c>
      <c r="L6" s="32">
        <f t="shared" ref="L6:L13" si="3">F6/$K6</f>
        <v>126.95652173913044</v>
      </c>
      <c r="M6" s="16">
        <f t="shared" ref="M6:M13" si="4">G6/$K6</f>
        <v>127.28260869565217</v>
      </c>
      <c r="N6" s="16">
        <f t="shared" ref="N6:N13" si="5">H6/$K6</f>
        <v>12.565217391304348</v>
      </c>
    </row>
    <row r="7" spans="1:14" x14ac:dyDescent="0.25">
      <c r="A7" s="13">
        <v>103</v>
      </c>
      <c r="B7" s="75" t="s">
        <v>25</v>
      </c>
      <c r="C7" s="449">
        <v>67</v>
      </c>
      <c r="D7" s="398">
        <v>49</v>
      </c>
      <c r="E7" s="458">
        <v>133</v>
      </c>
      <c r="F7" s="440">
        <v>2336</v>
      </c>
      <c r="G7" s="440">
        <v>2354</v>
      </c>
      <c r="H7" s="439">
        <v>231</v>
      </c>
      <c r="I7" s="16">
        <f t="shared" si="1"/>
        <v>100.77054794520548</v>
      </c>
      <c r="J7" s="29">
        <f t="shared" si="2"/>
        <v>35.81775700934579</v>
      </c>
      <c r="K7" s="547">
        <v>22</v>
      </c>
      <c r="L7" s="32">
        <f t="shared" si="3"/>
        <v>106.18181818181819</v>
      </c>
      <c r="M7" s="16">
        <f t="shared" si="4"/>
        <v>107</v>
      </c>
      <c r="N7" s="16">
        <f t="shared" si="5"/>
        <v>10.5</v>
      </c>
    </row>
    <row r="8" spans="1:14" x14ac:dyDescent="0.25">
      <c r="A8" s="13">
        <v>104</v>
      </c>
      <c r="B8" s="75" t="s">
        <v>34</v>
      </c>
      <c r="C8" s="449">
        <v>76</v>
      </c>
      <c r="D8" s="398">
        <v>50</v>
      </c>
      <c r="E8" s="458">
        <v>158</v>
      </c>
      <c r="F8" s="440">
        <v>3726</v>
      </c>
      <c r="G8" s="440">
        <v>3724</v>
      </c>
      <c r="H8" s="439">
        <v>378</v>
      </c>
      <c r="I8" s="16">
        <f t="shared" si="1"/>
        <v>99.946323134728928</v>
      </c>
      <c r="J8" s="29">
        <f t="shared" si="2"/>
        <v>37.048872180451127</v>
      </c>
      <c r="K8" s="547">
        <v>31</v>
      </c>
      <c r="L8" s="32">
        <f t="shared" si="3"/>
        <v>120.19354838709677</v>
      </c>
      <c r="M8" s="16">
        <f t="shared" si="4"/>
        <v>120.12903225806451</v>
      </c>
      <c r="N8" s="16">
        <f t="shared" si="5"/>
        <v>12.193548387096774</v>
      </c>
    </row>
    <row r="9" spans="1:14" x14ac:dyDescent="0.25">
      <c r="A9" s="13">
        <v>105</v>
      </c>
      <c r="B9" s="75" t="s">
        <v>44</v>
      </c>
      <c r="C9" s="449">
        <v>171</v>
      </c>
      <c r="D9" s="398">
        <v>119</v>
      </c>
      <c r="E9" s="458">
        <v>377</v>
      </c>
      <c r="F9" s="440">
        <v>5131</v>
      </c>
      <c r="G9" s="440">
        <v>5197</v>
      </c>
      <c r="H9" s="439">
        <v>1078</v>
      </c>
      <c r="I9" s="16">
        <f t="shared" si="1"/>
        <v>101.28629896706296</v>
      </c>
      <c r="J9" s="29">
        <f t="shared" si="2"/>
        <v>75.710987107946892</v>
      </c>
      <c r="K9" s="547">
        <v>51.04</v>
      </c>
      <c r="L9" s="32">
        <f t="shared" si="3"/>
        <v>100.52899686520377</v>
      </c>
      <c r="M9" s="16">
        <f t="shared" si="4"/>
        <v>101.82210031347962</v>
      </c>
      <c r="N9" s="16">
        <f t="shared" si="5"/>
        <v>21.120689655172413</v>
      </c>
    </row>
    <row r="10" spans="1:14" x14ac:dyDescent="0.25">
      <c r="A10" s="13">
        <v>106</v>
      </c>
      <c r="B10" s="75" t="s">
        <v>55</v>
      </c>
      <c r="C10" s="449">
        <v>88</v>
      </c>
      <c r="D10" s="398">
        <v>58</v>
      </c>
      <c r="E10" s="458">
        <v>159</v>
      </c>
      <c r="F10" s="440">
        <v>4058</v>
      </c>
      <c r="G10" s="440">
        <v>4034</v>
      </c>
      <c r="H10" s="439">
        <v>464</v>
      </c>
      <c r="I10" s="16">
        <f t="shared" si="1"/>
        <v>99.40857565303105</v>
      </c>
      <c r="J10" s="29">
        <f t="shared" si="2"/>
        <v>41.983143282102134</v>
      </c>
      <c r="K10" s="547">
        <v>32.299999999999997</v>
      </c>
      <c r="L10" s="32">
        <f t="shared" si="3"/>
        <v>125.63467492260062</v>
      </c>
      <c r="M10" s="16">
        <f t="shared" si="4"/>
        <v>124.89164086687308</v>
      </c>
      <c r="N10" s="16">
        <f t="shared" si="5"/>
        <v>14.365325077399381</v>
      </c>
    </row>
    <row r="11" spans="1:14" x14ac:dyDescent="0.25">
      <c r="A11" s="13">
        <v>107</v>
      </c>
      <c r="B11" s="75" t="s">
        <v>67</v>
      </c>
      <c r="C11" s="449">
        <v>291</v>
      </c>
      <c r="D11" s="398">
        <v>183</v>
      </c>
      <c r="E11" s="458">
        <v>637</v>
      </c>
      <c r="F11" s="440">
        <v>7961</v>
      </c>
      <c r="G11" s="440">
        <v>8756</v>
      </c>
      <c r="H11" s="439">
        <v>2793</v>
      </c>
      <c r="I11" s="16">
        <f t="shared" si="1"/>
        <v>109.98618264037181</v>
      </c>
      <c r="J11" s="29">
        <f t="shared" si="2"/>
        <v>116.42816354499772</v>
      </c>
      <c r="K11" s="547">
        <v>72</v>
      </c>
      <c r="L11" s="32">
        <f t="shared" si="3"/>
        <v>110.56944444444444</v>
      </c>
      <c r="M11" s="16">
        <f t="shared" si="4"/>
        <v>121.61111111111111</v>
      </c>
      <c r="N11" s="16">
        <f t="shared" si="5"/>
        <v>38.791666666666664</v>
      </c>
    </row>
    <row r="12" spans="1:14" ht="16.5" thickBot="1" x14ac:dyDescent="0.3">
      <c r="A12" s="18">
        <v>108</v>
      </c>
      <c r="B12" s="77" t="s">
        <v>82</v>
      </c>
      <c r="C12" s="451">
        <v>101</v>
      </c>
      <c r="D12" s="399">
        <v>62</v>
      </c>
      <c r="E12" s="460">
        <v>219</v>
      </c>
      <c r="F12" s="441">
        <v>7722</v>
      </c>
      <c r="G12" s="441">
        <v>8530</v>
      </c>
      <c r="H12" s="441">
        <v>1554</v>
      </c>
      <c r="I12" s="21">
        <f t="shared" si="1"/>
        <v>110.46361046361046</v>
      </c>
      <c r="J12" s="31">
        <f t="shared" si="2"/>
        <v>66.495896834701057</v>
      </c>
      <c r="K12" s="548">
        <v>42</v>
      </c>
      <c r="L12" s="545">
        <f t="shared" si="3"/>
        <v>183.85714285714286</v>
      </c>
      <c r="M12" s="21">
        <f t="shared" si="4"/>
        <v>203.0952380952381</v>
      </c>
      <c r="N12" s="21">
        <f t="shared" si="5"/>
        <v>37</v>
      </c>
    </row>
    <row r="13" spans="1:14" ht="17.25" thickTop="1" thickBot="1" x14ac:dyDescent="0.3">
      <c r="A13" s="35"/>
      <c r="B13" s="39" t="s">
        <v>132</v>
      </c>
      <c r="C13" s="453">
        <v>125</v>
      </c>
      <c r="D13" s="454">
        <v>65</v>
      </c>
      <c r="E13" s="455">
        <v>281</v>
      </c>
      <c r="F13" s="119">
        <f>AVERAGE(F5:F12)</f>
        <v>6249.25</v>
      </c>
      <c r="G13" s="37">
        <f t="shared" ref="G13:H13" si="6">AVERAGE(G5:G12)</f>
        <v>6443.375</v>
      </c>
      <c r="H13" s="37">
        <f t="shared" si="6"/>
        <v>1086.75</v>
      </c>
      <c r="I13" s="33">
        <f t="shared" si="1"/>
        <v>103.10637276473176</v>
      </c>
      <c r="J13" s="109">
        <f t="shared" si="2"/>
        <v>61.561487574446616</v>
      </c>
      <c r="K13" s="115">
        <f>AVERAGE(K5:K12)</f>
        <v>48.792499999999997</v>
      </c>
      <c r="L13" s="573">
        <f t="shared" si="3"/>
        <v>128.0780857713788</v>
      </c>
      <c r="M13" s="33">
        <f t="shared" si="4"/>
        <v>132.05666854537071</v>
      </c>
      <c r="N13" s="33">
        <f t="shared" si="5"/>
        <v>22.272890300763439</v>
      </c>
    </row>
    <row r="14" spans="1:14" ht="16.5" thickTop="1" x14ac:dyDescent="0.25"/>
  </sheetData>
  <sheetProtection algorithmName="SHA-512" hashValue="/nKbqgu/lOPPEmVY7+8pUHSnWnYr6baaKcG5nSccb2vu2zk6Pjm3OW6AODFEwuIjk6xxl2B/hNAPKEP2axVf6g==" saltValue="IvTcpSxQhUFRmLZNFlfc7Q==" spinCount="100000" sheet="1" objects="1" scenarios="1"/>
  <mergeCells count="3">
    <mergeCell ref="C3:E3"/>
    <mergeCell ref="F3:J3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9" tint="0.59999389629810485"/>
  </sheetPr>
  <dimension ref="A1:K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customWidth="1"/>
    <col min="2" max="2" width="22.375" hidden="1" customWidth="1"/>
    <col min="3" max="3" width="13.375" customWidth="1"/>
    <col min="4" max="4" width="18.25" bestFit="1" customWidth="1"/>
    <col min="5" max="11" width="12.625" customWidth="1"/>
  </cols>
  <sheetData>
    <row r="1" spans="1:11" x14ac:dyDescent="0.25">
      <c r="A1" s="3" t="s">
        <v>133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x14ac:dyDescent="0.25">
      <c r="A2" s="3" t="s">
        <v>285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16.5" thickBot="1" x14ac:dyDescent="0.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6.5" thickTop="1" x14ac:dyDescent="0.25">
      <c r="A4" s="121"/>
      <c r="B4" s="121"/>
      <c r="C4" s="121"/>
      <c r="D4" s="121"/>
      <c r="E4" s="661" t="s">
        <v>1</v>
      </c>
      <c r="F4" s="662"/>
      <c r="G4" s="663"/>
      <c r="H4" s="664" t="s">
        <v>109</v>
      </c>
      <c r="I4" s="664"/>
      <c r="J4" s="664"/>
      <c r="K4" s="664"/>
    </row>
    <row r="5" spans="1:11" ht="32.25" thickBot="1" x14ac:dyDescent="0.3">
      <c r="A5" s="5"/>
      <c r="B5" s="5" t="s">
        <v>138</v>
      </c>
      <c r="C5" s="5" t="s">
        <v>137</v>
      </c>
      <c r="D5" s="5" t="s">
        <v>94</v>
      </c>
      <c r="E5" s="24" t="s">
        <v>96</v>
      </c>
      <c r="F5" s="5" t="s">
        <v>97</v>
      </c>
      <c r="G5" s="25" t="s">
        <v>98</v>
      </c>
      <c r="H5" s="6" t="s">
        <v>124</v>
      </c>
      <c r="I5" s="6" t="s">
        <v>125</v>
      </c>
      <c r="J5" s="6" t="s">
        <v>126</v>
      </c>
      <c r="K5" s="6" t="s">
        <v>177</v>
      </c>
    </row>
    <row r="6" spans="1:11" ht="16.5" thickTop="1" x14ac:dyDescent="0.25">
      <c r="A6" s="513">
        <v>101</v>
      </c>
      <c r="B6" s="514" t="str">
        <f>CONCATENATE(C6,D6)</f>
        <v>2008MS Praha</v>
      </c>
      <c r="C6" s="513">
        <v>2008</v>
      </c>
      <c r="D6" s="513" t="s">
        <v>3</v>
      </c>
      <c r="E6" s="515"/>
      <c r="F6" s="516"/>
      <c r="G6" s="517"/>
      <c r="H6" s="513">
        <v>16245</v>
      </c>
      <c r="I6" s="513">
        <v>16194</v>
      </c>
      <c r="J6" s="513">
        <v>2901</v>
      </c>
      <c r="K6" s="516">
        <f>J6/I6*365</f>
        <v>65.386254168210442</v>
      </c>
    </row>
    <row r="7" spans="1:11" x14ac:dyDescent="0.25">
      <c r="A7" s="518">
        <v>102</v>
      </c>
      <c r="B7" s="519" t="str">
        <f t="shared" ref="B7:B70" si="0">CONCATENATE(C7,D7)</f>
        <v>2008KS Praha</v>
      </c>
      <c r="C7" s="518">
        <v>2008</v>
      </c>
      <c r="D7" s="518" t="s">
        <v>14</v>
      </c>
      <c r="E7" s="520"/>
      <c r="F7" s="521"/>
      <c r="G7" s="522"/>
      <c r="H7" s="518">
        <v>7709</v>
      </c>
      <c r="I7" s="518">
        <v>7691</v>
      </c>
      <c r="J7" s="518">
        <v>557</v>
      </c>
      <c r="K7" s="521">
        <f t="shared" ref="K7:K70" si="1">J7/I7*365</f>
        <v>26.434143804446759</v>
      </c>
    </row>
    <row r="8" spans="1:11" x14ac:dyDescent="0.25">
      <c r="A8" s="518">
        <v>103</v>
      </c>
      <c r="B8" s="519" t="str">
        <f t="shared" si="0"/>
        <v>2008KS Č. Budějovice</v>
      </c>
      <c r="C8" s="518">
        <v>2008</v>
      </c>
      <c r="D8" s="518" t="s">
        <v>25</v>
      </c>
      <c r="E8" s="520"/>
      <c r="F8" s="521"/>
      <c r="G8" s="522"/>
      <c r="H8" s="518">
        <v>3654</v>
      </c>
      <c r="I8" s="518">
        <v>3658</v>
      </c>
      <c r="J8" s="518">
        <v>319</v>
      </c>
      <c r="K8" s="521">
        <f t="shared" si="1"/>
        <v>31.830235101148169</v>
      </c>
    </row>
    <row r="9" spans="1:11" x14ac:dyDescent="0.25">
      <c r="A9" s="518">
        <v>104</v>
      </c>
      <c r="B9" s="519" t="str">
        <f t="shared" si="0"/>
        <v>2008KS Plzeň</v>
      </c>
      <c r="C9" s="518">
        <v>2008</v>
      </c>
      <c r="D9" s="518" t="s">
        <v>34</v>
      </c>
      <c r="E9" s="520"/>
      <c r="F9" s="521"/>
      <c r="G9" s="522"/>
      <c r="H9" s="518">
        <v>5976</v>
      </c>
      <c r="I9" s="518">
        <v>6015</v>
      </c>
      <c r="J9" s="518">
        <v>549</v>
      </c>
      <c r="K9" s="521">
        <f t="shared" si="1"/>
        <v>33.314214463840393</v>
      </c>
    </row>
    <row r="10" spans="1:11" x14ac:dyDescent="0.25">
      <c r="A10" s="518">
        <v>105</v>
      </c>
      <c r="B10" s="519" t="str">
        <f t="shared" si="0"/>
        <v>2008KS Ústí n. Labem</v>
      </c>
      <c r="C10" s="518">
        <v>2008</v>
      </c>
      <c r="D10" s="518" t="s">
        <v>44</v>
      </c>
      <c r="E10" s="520"/>
      <c r="F10" s="521"/>
      <c r="G10" s="522"/>
      <c r="H10" s="518">
        <v>8268</v>
      </c>
      <c r="I10" s="518">
        <v>8867</v>
      </c>
      <c r="J10" s="518">
        <v>3028</v>
      </c>
      <c r="K10" s="521">
        <f t="shared" si="1"/>
        <v>124.64418630878538</v>
      </c>
    </row>
    <row r="11" spans="1:11" x14ac:dyDescent="0.25">
      <c r="A11" s="518">
        <v>106</v>
      </c>
      <c r="B11" s="519" t="str">
        <f t="shared" si="0"/>
        <v>2008KS Hr. Králové</v>
      </c>
      <c r="C11" s="518">
        <v>2008</v>
      </c>
      <c r="D11" s="518" t="s">
        <v>55</v>
      </c>
      <c r="E11" s="520"/>
      <c r="F11" s="521"/>
      <c r="G11" s="522"/>
      <c r="H11" s="518">
        <v>6069</v>
      </c>
      <c r="I11" s="518">
        <v>6300</v>
      </c>
      <c r="J11" s="518">
        <v>1054</v>
      </c>
      <c r="K11" s="521">
        <f t="shared" si="1"/>
        <v>61.06507936507937</v>
      </c>
    </row>
    <row r="12" spans="1:11" x14ac:dyDescent="0.25">
      <c r="A12" s="518">
        <v>107</v>
      </c>
      <c r="B12" s="519" t="str">
        <f t="shared" si="0"/>
        <v>2008KS Brno</v>
      </c>
      <c r="C12" s="518">
        <v>2008</v>
      </c>
      <c r="D12" s="518" t="s">
        <v>67</v>
      </c>
      <c r="E12" s="520"/>
      <c r="F12" s="521"/>
      <c r="G12" s="522"/>
      <c r="H12" s="518">
        <v>12241</v>
      </c>
      <c r="I12" s="518">
        <v>11948</v>
      </c>
      <c r="J12" s="518">
        <v>7215</v>
      </c>
      <c r="K12" s="521">
        <f t="shared" si="1"/>
        <v>220.41136591898226</v>
      </c>
    </row>
    <row r="13" spans="1:11" x14ac:dyDescent="0.25">
      <c r="A13" s="518">
        <v>108</v>
      </c>
      <c r="B13" s="519" t="str">
        <f t="shared" si="0"/>
        <v>2008KS Ostrava</v>
      </c>
      <c r="C13" s="518">
        <v>2008</v>
      </c>
      <c r="D13" s="518" t="s">
        <v>82</v>
      </c>
      <c r="E13" s="520"/>
      <c r="F13" s="521"/>
      <c r="G13" s="522"/>
      <c r="H13" s="518">
        <v>12630</v>
      </c>
      <c r="I13" s="518">
        <v>12815</v>
      </c>
      <c r="J13" s="518">
        <v>1463</v>
      </c>
      <c r="K13" s="521">
        <f t="shared" si="1"/>
        <v>41.66952789699571</v>
      </c>
    </row>
    <row r="14" spans="1:11" x14ac:dyDescent="0.25">
      <c r="A14" s="518">
        <v>101</v>
      </c>
      <c r="B14" s="519" t="str">
        <f t="shared" si="0"/>
        <v>2009MS Praha</v>
      </c>
      <c r="C14" s="518">
        <v>2009</v>
      </c>
      <c r="D14" s="518" t="s">
        <v>3</v>
      </c>
      <c r="E14" s="520"/>
      <c r="F14" s="521"/>
      <c r="G14" s="522"/>
      <c r="H14" s="518">
        <v>17153</v>
      </c>
      <c r="I14" s="518">
        <v>17019</v>
      </c>
      <c r="J14" s="518">
        <v>3033</v>
      </c>
      <c r="K14" s="521">
        <f t="shared" si="1"/>
        <v>65.047593865679531</v>
      </c>
    </row>
    <row r="15" spans="1:11" x14ac:dyDescent="0.25">
      <c r="A15" s="518">
        <v>102</v>
      </c>
      <c r="B15" s="519" t="str">
        <f t="shared" si="0"/>
        <v>2009KS Praha</v>
      </c>
      <c r="C15" s="518">
        <v>2009</v>
      </c>
      <c r="D15" s="518" t="s">
        <v>14</v>
      </c>
      <c r="E15" s="520"/>
      <c r="F15" s="521"/>
      <c r="G15" s="522"/>
      <c r="H15" s="518">
        <v>8053</v>
      </c>
      <c r="I15" s="518">
        <v>7941</v>
      </c>
      <c r="J15" s="518">
        <v>669</v>
      </c>
      <c r="K15" s="521">
        <f t="shared" si="1"/>
        <v>30.749905553456742</v>
      </c>
    </row>
    <row r="16" spans="1:11" x14ac:dyDescent="0.25">
      <c r="A16" s="518">
        <v>103</v>
      </c>
      <c r="B16" s="519" t="str">
        <f t="shared" si="0"/>
        <v>2009KS Č. Budějovice</v>
      </c>
      <c r="C16" s="518">
        <v>2009</v>
      </c>
      <c r="D16" s="518" t="s">
        <v>25</v>
      </c>
      <c r="E16" s="520"/>
      <c r="F16" s="521"/>
      <c r="G16" s="522"/>
      <c r="H16" s="518">
        <v>4133</v>
      </c>
      <c r="I16" s="518">
        <v>4098</v>
      </c>
      <c r="J16" s="518">
        <v>354</v>
      </c>
      <c r="K16" s="521">
        <f t="shared" si="1"/>
        <v>31.530014641288435</v>
      </c>
    </row>
    <row r="17" spans="1:11" x14ac:dyDescent="0.25">
      <c r="A17" s="518">
        <v>104</v>
      </c>
      <c r="B17" s="519" t="str">
        <f t="shared" si="0"/>
        <v>2009KS Plzeň</v>
      </c>
      <c r="C17" s="518">
        <v>2009</v>
      </c>
      <c r="D17" s="518" t="s">
        <v>34</v>
      </c>
      <c r="E17" s="520"/>
      <c r="F17" s="521"/>
      <c r="G17" s="522"/>
      <c r="H17" s="518">
        <v>6383</v>
      </c>
      <c r="I17" s="518">
        <v>6406</v>
      </c>
      <c r="J17" s="518">
        <v>525</v>
      </c>
      <c r="K17" s="521">
        <f t="shared" si="1"/>
        <v>29.913362472681861</v>
      </c>
    </row>
    <row r="18" spans="1:11" x14ac:dyDescent="0.25">
      <c r="A18" s="518">
        <v>105</v>
      </c>
      <c r="B18" s="519" t="str">
        <f t="shared" si="0"/>
        <v>2009KS Ústí n. Labem</v>
      </c>
      <c r="C18" s="518">
        <v>2009</v>
      </c>
      <c r="D18" s="518" t="s">
        <v>44</v>
      </c>
      <c r="E18" s="520"/>
      <c r="F18" s="521"/>
      <c r="G18" s="522"/>
      <c r="H18" s="518">
        <v>8949</v>
      </c>
      <c r="I18" s="518">
        <v>9035</v>
      </c>
      <c r="J18" s="518">
        <v>2946</v>
      </c>
      <c r="K18" s="521">
        <f t="shared" si="1"/>
        <v>119.01383508577753</v>
      </c>
    </row>
    <row r="19" spans="1:11" x14ac:dyDescent="0.25">
      <c r="A19" s="518">
        <v>106</v>
      </c>
      <c r="B19" s="519" t="str">
        <f t="shared" si="0"/>
        <v>2009KS Hr. Králové</v>
      </c>
      <c r="C19" s="518">
        <v>2009</v>
      </c>
      <c r="D19" s="518" t="s">
        <v>55</v>
      </c>
      <c r="E19" s="520"/>
      <c r="F19" s="521"/>
      <c r="G19" s="522"/>
      <c r="H19" s="518">
        <v>6015</v>
      </c>
      <c r="I19" s="518">
        <v>6239</v>
      </c>
      <c r="J19" s="518">
        <v>830</v>
      </c>
      <c r="K19" s="521">
        <f t="shared" si="1"/>
        <v>48.557461131591609</v>
      </c>
    </row>
    <row r="20" spans="1:11" x14ac:dyDescent="0.25">
      <c r="A20" s="518">
        <v>107</v>
      </c>
      <c r="B20" s="519" t="str">
        <f t="shared" si="0"/>
        <v>2009KS Brno</v>
      </c>
      <c r="C20" s="518">
        <v>2009</v>
      </c>
      <c r="D20" s="518" t="s">
        <v>67</v>
      </c>
      <c r="E20" s="520"/>
      <c r="F20" s="521"/>
      <c r="G20" s="522"/>
      <c r="H20" s="518">
        <v>11815</v>
      </c>
      <c r="I20" s="518">
        <v>11987</v>
      </c>
      <c r="J20" s="518">
        <v>7038</v>
      </c>
      <c r="K20" s="521">
        <f t="shared" si="1"/>
        <v>214.30466338533412</v>
      </c>
    </row>
    <row r="21" spans="1:11" x14ac:dyDescent="0.25">
      <c r="A21" s="518">
        <v>108</v>
      </c>
      <c r="B21" s="519" t="str">
        <f t="shared" si="0"/>
        <v>2009KS Ostrava</v>
      </c>
      <c r="C21" s="518">
        <v>2009</v>
      </c>
      <c r="D21" s="518" t="s">
        <v>82</v>
      </c>
      <c r="E21" s="520"/>
      <c r="F21" s="521"/>
      <c r="G21" s="522"/>
      <c r="H21" s="518">
        <v>13208</v>
      </c>
      <c r="I21" s="518">
        <v>13372</v>
      </c>
      <c r="J21" s="518">
        <v>1301</v>
      </c>
      <c r="K21" s="521">
        <f t="shared" si="1"/>
        <v>35.511890517499253</v>
      </c>
    </row>
    <row r="22" spans="1:11" x14ac:dyDescent="0.25">
      <c r="A22" s="518">
        <v>101</v>
      </c>
      <c r="B22" s="519" t="str">
        <f t="shared" si="0"/>
        <v>2010MS Praha</v>
      </c>
      <c r="C22" s="518">
        <v>2010</v>
      </c>
      <c r="D22" s="518" t="s">
        <v>3</v>
      </c>
      <c r="E22" s="520">
        <v>92.561130000000006</v>
      </c>
      <c r="F22" s="521">
        <v>65</v>
      </c>
      <c r="G22" s="522">
        <v>176</v>
      </c>
      <c r="H22" s="518">
        <v>17683</v>
      </c>
      <c r="I22" s="518">
        <v>18016</v>
      </c>
      <c r="J22" s="518">
        <v>2700</v>
      </c>
      <c r="K22" s="521">
        <f t="shared" si="1"/>
        <v>54.701376554174068</v>
      </c>
    </row>
    <row r="23" spans="1:11" x14ac:dyDescent="0.25">
      <c r="A23" s="518">
        <v>102</v>
      </c>
      <c r="B23" s="519" t="str">
        <f t="shared" si="0"/>
        <v>2010KS Praha</v>
      </c>
      <c r="C23" s="518">
        <v>2010</v>
      </c>
      <c r="D23" s="518" t="s">
        <v>14</v>
      </c>
      <c r="E23" s="520">
        <v>64.442440000000005</v>
      </c>
      <c r="F23" s="521">
        <v>43</v>
      </c>
      <c r="G23" s="522">
        <v>121</v>
      </c>
      <c r="H23" s="518">
        <v>9139</v>
      </c>
      <c r="I23" s="518">
        <v>9070</v>
      </c>
      <c r="J23" s="518">
        <v>737</v>
      </c>
      <c r="K23" s="521">
        <f t="shared" si="1"/>
        <v>29.658765159867695</v>
      </c>
    </row>
    <row r="24" spans="1:11" x14ac:dyDescent="0.25">
      <c r="A24" s="518">
        <v>103</v>
      </c>
      <c r="B24" s="519" t="str">
        <f t="shared" si="0"/>
        <v>2010KS Č. Budějovice</v>
      </c>
      <c r="C24" s="518">
        <v>2010</v>
      </c>
      <c r="D24" s="518" t="s">
        <v>25</v>
      </c>
      <c r="E24" s="520">
        <v>53.995130000000003</v>
      </c>
      <c r="F24" s="521">
        <v>37</v>
      </c>
      <c r="G24" s="522">
        <v>105</v>
      </c>
      <c r="H24" s="518">
        <v>3844</v>
      </c>
      <c r="I24" s="518">
        <v>3844</v>
      </c>
      <c r="J24" s="518">
        <v>355</v>
      </c>
      <c r="K24" s="521">
        <f t="shared" si="1"/>
        <v>33.708376690946928</v>
      </c>
    </row>
    <row r="25" spans="1:11" x14ac:dyDescent="0.25">
      <c r="A25" s="518">
        <v>104</v>
      </c>
      <c r="B25" s="519" t="str">
        <f t="shared" si="0"/>
        <v>2010KS Plzeň</v>
      </c>
      <c r="C25" s="518">
        <v>2010</v>
      </c>
      <c r="D25" s="518" t="s">
        <v>34</v>
      </c>
      <c r="E25" s="520">
        <v>91.974400000000003</v>
      </c>
      <c r="F25" s="521">
        <v>43</v>
      </c>
      <c r="G25" s="522">
        <v>174</v>
      </c>
      <c r="H25" s="518">
        <v>5446</v>
      </c>
      <c r="I25" s="518">
        <v>5422</v>
      </c>
      <c r="J25" s="518">
        <v>549</v>
      </c>
      <c r="K25" s="521">
        <f t="shared" si="1"/>
        <v>36.957764662486163</v>
      </c>
    </row>
    <row r="26" spans="1:11" x14ac:dyDescent="0.25">
      <c r="A26" s="518">
        <v>105</v>
      </c>
      <c r="B26" s="519" t="str">
        <f t="shared" si="0"/>
        <v>2010KS Ústí n. Labem</v>
      </c>
      <c r="C26" s="518">
        <v>2010</v>
      </c>
      <c r="D26" s="518" t="s">
        <v>44</v>
      </c>
      <c r="E26" s="520">
        <v>228.93109999999999</v>
      </c>
      <c r="F26" s="521">
        <v>121</v>
      </c>
      <c r="G26" s="522">
        <v>554</v>
      </c>
      <c r="H26" s="518">
        <v>8802</v>
      </c>
      <c r="I26" s="518">
        <v>8874</v>
      </c>
      <c r="J26" s="518">
        <v>2878</v>
      </c>
      <c r="K26" s="521">
        <f t="shared" si="1"/>
        <v>118.37615505972504</v>
      </c>
    </row>
    <row r="27" spans="1:11" x14ac:dyDescent="0.25">
      <c r="A27" s="518">
        <v>106</v>
      </c>
      <c r="B27" s="519" t="str">
        <f t="shared" si="0"/>
        <v>2010KS Hr. Králové</v>
      </c>
      <c r="C27" s="518">
        <v>2010</v>
      </c>
      <c r="D27" s="518" t="s">
        <v>55</v>
      </c>
      <c r="E27" s="520">
        <v>104.54689999999999</v>
      </c>
      <c r="F27" s="521">
        <v>67.5</v>
      </c>
      <c r="G27" s="522">
        <v>206</v>
      </c>
      <c r="H27" s="518">
        <v>6479</v>
      </c>
      <c r="I27" s="518">
        <v>6541</v>
      </c>
      <c r="J27" s="518">
        <v>769</v>
      </c>
      <c r="K27" s="521">
        <f t="shared" si="1"/>
        <v>42.911634306680938</v>
      </c>
    </row>
    <row r="28" spans="1:11" x14ac:dyDescent="0.25">
      <c r="A28" s="518">
        <v>107</v>
      </c>
      <c r="B28" s="519" t="str">
        <f t="shared" si="0"/>
        <v>2010KS Brno</v>
      </c>
      <c r="C28" s="518">
        <v>2010</v>
      </c>
      <c r="D28" s="518" t="s">
        <v>67</v>
      </c>
      <c r="E28" s="520">
        <v>361.8571</v>
      </c>
      <c r="F28" s="521">
        <v>259</v>
      </c>
      <c r="G28" s="522">
        <v>785</v>
      </c>
      <c r="H28" s="518">
        <v>12201</v>
      </c>
      <c r="I28" s="518">
        <v>12580</v>
      </c>
      <c r="J28" s="518">
        <v>6653</v>
      </c>
      <c r="K28" s="521">
        <f t="shared" si="1"/>
        <v>193.03219395866452</v>
      </c>
    </row>
    <row r="29" spans="1:11" x14ac:dyDescent="0.25">
      <c r="A29" s="518">
        <v>108</v>
      </c>
      <c r="B29" s="519" t="str">
        <f t="shared" si="0"/>
        <v>2010KS Ostrava</v>
      </c>
      <c r="C29" s="518">
        <v>2010</v>
      </c>
      <c r="D29" s="518" t="s">
        <v>82</v>
      </c>
      <c r="E29" s="520">
        <v>80.431229999999999</v>
      </c>
      <c r="F29" s="521">
        <v>43</v>
      </c>
      <c r="G29" s="522">
        <v>182</v>
      </c>
      <c r="H29" s="518">
        <v>12508</v>
      </c>
      <c r="I29" s="518">
        <v>12552</v>
      </c>
      <c r="J29" s="518">
        <v>1257</v>
      </c>
      <c r="K29" s="521">
        <f t="shared" si="1"/>
        <v>36.552342256214146</v>
      </c>
    </row>
    <row r="30" spans="1:11" x14ac:dyDescent="0.25">
      <c r="A30" s="518">
        <v>101</v>
      </c>
      <c r="B30" s="519" t="str">
        <f t="shared" si="0"/>
        <v>2011MS Praha</v>
      </c>
      <c r="C30" s="518">
        <v>2011</v>
      </c>
      <c r="D30" s="518" t="s">
        <v>3</v>
      </c>
      <c r="E30" s="520">
        <v>91.877610000000004</v>
      </c>
      <c r="F30" s="521">
        <v>68</v>
      </c>
      <c r="G30" s="522">
        <v>176</v>
      </c>
      <c r="H30" s="518">
        <v>18516</v>
      </c>
      <c r="I30" s="518">
        <v>18416</v>
      </c>
      <c r="J30" s="518">
        <v>2802</v>
      </c>
      <c r="K30" s="521">
        <f t="shared" si="1"/>
        <v>55.534860990443093</v>
      </c>
    </row>
    <row r="31" spans="1:11" x14ac:dyDescent="0.25">
      <c r="A31" s="518">
        <v>102</v>
      </c>
      <c r="B31" s="519" t="str">
        <f t="shared" si="0"/>
        <v>2011KS Praha</v>
      </c>
      <c r="C31" s="518">
        <v>2011</v>
      </c>
      <c r="D31" s="518" t="s">
        <v>14</v>
      </c>
      <c r="E31" s="520">
        <v>63.770049999999998</v>
      </c>
      <c r="F31" s="521">
        <v>43</v>
      </c>
      <c r="G31" s="522">
        <v>122</v>
      </c>
      <c r="H31" s="518">
        <v>8897</v>
      </c>
      <c r="I31" s="518">
        <v>8859</v>
      </c>
      <c r="J31" s="518">
        <v>770</v>
      </c>
      <c r="K31" s="521">
        <f t="shared" si="1"/>
        <v>31.724799638785413</v>
      </c>
    </row>
    <row r="32" spans="1:11" x14ac:dyDescent="0.25">
      <c r="A32" s="518">
        <v>103</v>
      </c>
      <c r="B32" s="519" t="str">
        <f t="shared" si="0"/>
        <v>2011KS Č. Budějovice</v>
      </c>
      <c r="C32" s="518">
        <v>2011</v>
      </c>
      <c r="D32" s="518" t="s">
        <v>25</v>
      </c>
      <c r="E32" s="520">
        <v>51.349460000000001</v>
      </c>
      <c r="F32" s="521">
        <v>36</v>
      </c>
      <c r="G32" s="522">
        <v>100</v>
      </c>
      <c r="H32" s="518">
        <v>3898</v>
      </c>
      <c r="I32" s="518">
        <v>3889</v>
      </c>
      <c r="J32" s="518">
        <v>364</v>
      </c>
      <c r="K32" s="521">
        <f t="shared" si="1"/>
        <v>34.163023913602466</v>
      </c>
    </row>
    <row r="33" spans="1:11" x14ac:dyDescent="0.25">
      <c r="A33" s="518">
        <v>104</v>
      </c>
      <c r="B33" s="519" t="str">
        <f t="shared" si="0"/>
        <v>2011KS Plzeň</v>
      </c>
      <c r="C33" s="518">
        <v>2011</v>
      </c>
      <c r="D33" s="518" t="s">
        <v>34</v>
      </c>
      <c r="E33" s="520">
        <v>70.216800000000006</v>
      </c>
      <c r="F33" s="521">
        <v>38</v>
      </c>
      <c r="G33" s="522">
        <v>158.5</v>
      </c>
      <c r="H33" s="518">
        <v>6195</v>
      </c>
      <c r="I33" s="518">
        <v>6140</v>
      </c>
      <c r="J33" s="518">
        <v>605</v>
      </c>
      <c r="K33" s="521">
        <f t="shared" si="1"/>
        <v>35.964983713355046</v>
      </c>
    </row>
    <row r="34" spans="1:11" x14ac:dyDescent="0.25">
      <c r="A34" s="518">
        <v>105</v>
      </c>
      <c r="B34" s="519" t="str">
        <f t="shared" si="0"/>
        <v>2011KS Ústí n. Labem</v>
      </c>
      <c r="C34" s="518">
        <v>2011</v>
      </c>
      <c r="D34" s="518" t="s">
        <v>44</v>
      </c>
      <c r="E34" s="520">
        <v>224.5522</v>
      </c>
      <c r="F34" s="521">
        <v>133</v>
      </c>
      <c r="G34" s="522">
        <v>531</v>
      </c>
      <c r="H34" s="518">
        <v>8310</v>
      </c>
      <c r="I34" s="518">
        <v>8893</v>
      </c>
      <c r="J34" s="518">
        <v>2298</v>
      </c>
      <c r="K34" s="521">
        <f t="shared" si="1"/>
        <v>94.318002923647811</v>
      </c>
    </row>
    <row r="35" spans="1:11" x14ac:dyDescent="0.25">
      <c r="A35" s="518">
        <v>106</v>
      </c>
      <c r="B35" s="519" t="str">
        <f t="shared" si="0"/>
        <v>2011KS Hr. Králové</v>
      </c>
      <c r="C35" s="518">
        <v>2011</v>
      </c>
      <c r="D35" s="518" t="s">
        <v>55</v>
      </c>
      <c r="E35" s="520">
        <v>99.180670000000006</v>
      </c>
      <c r="F35" s="521">
        <v>66</v>
      </c>
      <c r="G35" s="522">
        <v>197</v>
      </c>
      <c r="H35" s="518">
        <v>6464</v>
      </c>
      <c r="I35" s="518">
        <v>6451</v>
      </c>
      <c r="J35" s="518">
        <v>782</v>
      </c>
      <c r="K35" s="521">
        <f t="shared" si="1"/>
        <v>44.245853356068828</v>
      </c>
    </row>
    <row r="36" spans="1:11" x14ac:dyDescent="0.25">
      <c r="A36" s="518">
        <v>107</v>
      </c>
      <c r="B36" s="519" t="str">
        <f t="shared" si="0"/>
        <v>2011KS Brno</v>
      </c>
      <c r="C36" s="518">
        <v>2011</v>
      </c>
      <c r="D36" s="518" t="s">
        <v>67</v>
      </c>
      <c r="E36" s="520">
        <v>364.05560000000003</v>
      </c>
      <c r="F36" s="521">
        <v>265</v>
      </c>
      <c r="G36" s="522">
        <v>778</v>
      </c>
      <c r="H36" s="518">
        <v>11609</v>
      </c>
      <c r="I36" s="518">
        <v>12689</v>
      </c>
      <c r="J36" s="518">
        <v>5568</v>
      </c>
      <c r="K36" s="521">
        <f t="shared" si="1"/>
        <v>160.16392150681693</v>
      </c>
    </row>
    <row r="37" spans="1:11" x14ac:dyDescent="0.25">
      <c r="A37" s="518">
        <v>108</v>
      </c>
      <c r="B37" s="519" t="str">
        <f t="shared" si="0"/>
        <v>2011KS Ostrava</v>
      </c>
      <c r="C37" s="518">
        <v>2011</v>
      </c>
      <c r="D37" s="518" t="s">
        <v>82</v>
      </c>
      <c r="E37" s="520">
        <v>70.449010000000001</v>
      </c>
      <c r="F37" s="521">
        <v>41</v>
      </c>
      <c r="G37" s="522">
        <v>159</v>
      </c>
      <c r="H37" s="518">
        <v>12284</v>
      </c>
      <c r="I37" s="518">
        <v>12190</v>
      </c>
      <c r="J37" s="518">
        <v>1348</v>
      </c>
      <c r="K37" s="521">
        <f t="shared" si="1"/>
        <v>40.362592288761277</v>
      </c>
    </row>
    <row r="38" spans="1:11" x14ac:dyDescent="0.25">
      <c r="A38" s="518">
        <v>101</v>
      </c>
      <c r="B38" s="519" t="str">
        <f t="shared" si="0"/>
        <v>2012MS Praha</v>
      </c>
      <c r="C38" s="518">
        <v>2012</v>
      </c>
      <c r="D38" s="518" t="s">
        <v>3</v>
      </c>
      <c r="E38" s="520">
        <v>79.186400000000006</v>
      </c>
      <c r="F38" s="521">
        <v>54</v>
      </c>
      <c r="G38" s="522">
        <v>161</v>
      </c>
      <c r="H38" s="518">
        <v>18339</v>
      </c>
      <c r="I38" s="518">
        <v>18361</v>
      </c>
      <c r="J38" s="518">
        <v>2773</v>
      </c>
      <c r="K38" s="521">
        <f t="shared" si="1"/>
        <v>55.124720875769292</v>
      </c>
    </row>
    <row r="39" spans="1:11" x14ac:dyDescent="0.25">
      <c r="A39" s="518">
        <v>102</v>
      </c>
      <c r="B39" s="519" t="str">
        <f t="shared" si="0"/>
        <v>2012KS Praha</v>
      </c>
      <c r="C39" s="518">
        <v>2012</v>
      </c>
      <c r="D39" s="518" t="s">
        <v>14</v>
      </c>
      <c r="E39" s="520">
        <v>57.75779</v>
      </c>
      <c r="F39" s="521">
        <v>33</v>
      </c>
      <c r="G39" s="522">
        <v>118</v>
      </c>
      <c r="H39" s="518">
        <v>9761</v>
      </c>
      <c r="I39" s="518">
        <v>9935</v>
      </c>
      <c r="J39" s="518">
        <v>595</v>
      </c>
      <c r="K39" s="521">
        <f t="shared" si="1"/>
        <v>21.85958731756417</v>
      </c>
    </row>
    <row r="40" spans="1:11" x14ac:dyDescent="0.25">
      <c r="A40" s="518">
        <v>103</v>
      </c>
      <c r="B40" s="519" t="str">
        <f t="shared" si="0"/>
        <v>2012KS Č. Budějovice</v>
      </c>
      <c r="C40" s="518">
        <v>2012</v>
      </c>
      <c r="D40" s="518" t="s">
        <v>25</v>
      </c>
      <c r="E40" s="520">
        <v>40.983029999999999</v>
      </c>
      <c r="F40" s="521">
        <v>28</v>
      </c>
      <c r="G40" s="522">
        <v>89</v>
      </c>
      <c r="H40" s="518">
        <v>4123</v>
      </c>
      <c r="I40" s="518">
        <v>4116</v>
      </c>
      <c r="J40" s="518">
        <v>370</v>
      </c>
      <c r="K40" s="521">
        <f t="shared" si="1"/>
        <v>32.810981535471328</v>
      </c>
    </row>
    <row r="41" spans="1:11" x14ac:dyDescent="0.25">
      <c r="A41" s="518">
        <v>104</v>
      </c>
      <c r="B41" s="519" t="str">
        <f t="shared" si="0"/>
        <v>2012KS Plzeň</v>
      </c>
      <c r="C41" s="518">
        <v>2012</v>
      </c>
      <c r="D41" s="518" t="s">
        <v>34</v>
      </c>
      <c r="E41" s="520">
        <v>58.012529999999998</v>
      </c>
      <c r="F41" s="521">
        <v>28</v>
      </c>
      <c r="G41" s="522">
        <v>128</v>
      </c>
      <c r="H41" s="518">
        <v>7437</v>
      </c>
      <c r="I41" s="518">
        <v>7311</v>
      </c>
      <c r="J41" s="518">
        <v>730</v>
      </c>
      <c r="K41" s="521">
        <f t="shared" si="1"/>
        <v>36.445082752017505</v>
      </c>
    </row>
    <row r="42" spans="1:11" x14ac:dyDescent="0.25">
      <c r="A42" s="518">
        <v>105</v>
      </c>
      <c r="B42" s="519" t="str">
        <f t="shared" si="0"/>
        <v>2012KS Ústí n. Labem</v>
      </c>
      <c r="C42" s="518">
        <v>2012</v>
      </c>
      <c r="D42" s="518" t="s">
        <v>44</v>
      </c>
      <c r="E42" s="520">
        <v>161.64349999999999</v>
      </c>
      <c r="F42" s="521">
        <v>85</v>
      </c>
      <c r="G42" s="522">
        <v>447</v>
      </c>
      <c r="H42" s="518">
        <v>12347</v>
      </c>
      <c r="I42" s="518">
        <v>11097</v>
      </c>
      <c r="J42" s="518">
        <v>3552</v>
      </c>
      <c r="K42" s="521">
        <f t="shared" si="1"/>
        <v>116.83157610164911</v>
      </c>
    </row>
    <row r="43" spans="1:11" x14ac:dyDescent="0.25">
      <c r="A43" s="518">
        <v>106</v>
      </c>
      <c r="B43" s="519" t="str">
        <f t="shared" si="0"/>
        <v>2012KS Hr. Králové</v>
      </c>
      <c r="C43" s="518">
        <v>2012</v>
      </c>
      <c r="D43" s="518" t="s">
        <v>55</v>
      </c>
      <c r="E43" s="520">
        <v>83.589380000000006</v>
      </c>
      <c r="F43" s="521">
        <v>49</v>
      </c>
      <c r="G43" s="522">
        <v>148</v>
      </c>
      <c r="H43" s="518">
        <v>8301</v>
      </c>
      <c r="I43" s="518">
        <v>8032</v>
      </c>
      <c r="J43" s="518">
        <v>1050</v>
      </c>
      <c r="K43" s="521">
        <f t="shared" si="1"/>
        <v>47.715388446215137</v>
      </c>
    </row>
    <row r="44" spans="1:11" x14ac:dyDescent="0.25">
      <c r="A44" s="518">
        <v>107</v>
      </c>
      <c r="B44" s="519" t="str">
        <f t="shared" si="0"/>
        <v>2012KS Brno</v>
      </c>
      <c r="C44" s="518">
        <v>2012</v>
      </c>
      <c r="D44" s="518" t="s">
        <v>67</v>
      </c>
      <c r="E44" s="520">
        <v>268.74529999999999</v>
      </c>
      <c r="F44" s="521">
        <v>172.5</v>
      </c>
      <c r="G44" s="522">
        <v>626</v>
      </c>
      <c r="H44" s="518">
        <v>13940</v>
      </c>
      <c r="I44" s="518">
        <v>13496</v>
      </c>
      <c r="J44" s="518">
        <v>6009</v>
      </c>
      <c r="K44" s="521">
        <f t="shared" si="1"/>
        <v>162.51370776526377</v>
      </c>
    </row>
    <row r="45" spans="1:11" x14ac:dyDescent="0.25">
      <c r="A45" s="518">
        <v>108</v>
      </c>
      <c r="B45" s="519" t="str">
        <f t="shared" si="0"/>
        <v>2012KS Ostrava</v>
      </c>
      <c r="C45" s="518">
        <v>2012</v>
      </c>
      <c r="D45" s="518" t="s">
        <v>82</v>
      </c>
      <c r="E45" s="520">
        <v>63.50902</v>
      </c>
      <c r="F45" s="521">
        <v>35</v>
      </c>
      <c r="G45" s="522">
        <v>145</v>
      </c>
      <c r="H45" s="518">
        <v>15153</v>
      </c>
      <c r="I45" s="518">
        <v>14860</v>
      </c>
      <c r="J45" s="518">
        <v>1638</v>
      </c>
      <c r="K45" s="521">
        <f t="shared" si="1"/>
        <v>40.233512786002692</v>
      </c>
    </row>
    <row r="46" spans="1:11" x14ac:dyDescent="0.25">
      <c r="A46" s="518">
        <v>101</v>
      </c>
      <c r="B46" s="519" t="str">
        <f t="shared" si="0"/>
        <v>2013MS Praha</v>
      </c>
      <c r="C46" s="518">
        <v>2013</v>
      </c>
      <c r="D46" s="518" t="s">
        <v>3</v>
      </c>
      <c r="E46" s="520">
        <v>86.513630000000006</v>
      </c>
      <c r="F46" s="521">
        <v>64</v>
      </c>
      <c r="G46" s="522">
        <v>167</v>
      </c>
      <c r="H46" s="518">
        <v>18347</v>
      </c>
      <c r="I46" s="518">
        <v>18018</v>
      </c>
      <c r="J46" s="518">
        <v>3098</v>
      </c>
      <c r="K46" s="521">
        <f t="shared" si="1"/>
        <v>62.757797757797753</v>
      </c>
    </row>
    <row r="47" spans="1:11" x14ac:dyDescent="0.25">
      <c r="A47" s="518">
        <v>102</v>
      </c>
      <c r="B47" s="519" t="str">
        <f t="shared" si="0"/>
        <v>2013KS Praha</v>
      </c>
      <c r="C47" s="518">
        <v>2013</v>
      </c>
      <c r="D47" s="518" t="s">
        <v>14</v>
      </c>
      <c r="E47" s="520">
        <v>69.336979999999997</v>
      </c>
      <c r="F47" s="521">
        <v>44</v>
      </c>
      <c r="G47" s="522">
        <v>128</v>
      </c>
      <c r="H47" s="518">
        <v>9166</v>
      </c>
      <c r="I47" s="518">
        <v>9062</v>
      </c>
      <c r="J47" s="518">
        <v>699</v>
      </c>
      <c r="K47" s="521">
        <f t="shared" si="1"/>
        <v>28.154380931361732</v>
      </c>
    </row>
    <row r="48" spans="1:11" x14ac:dyDescent="0.25">
      <c r="A48" s="518">
        <v>103</v>
      </c>
      <c r="B48" s="519" t="str">
        <f t="shared" si="0"/>
        <v>2013KS Č. Budějovice</v>
      </c>
      <c r="C48" s="518">
        <v>2013</v>
      </c>
      <c r="D48" s="518" t="s">
        <v>25</v>
      </c>
      <c r="E48" s="520">
        <v>57.799160000000001</v>
      </c>
      <c r="F48" s="521">
        <v>35</v>
      </c>
      <c r="G48" s="522">
        <v>117</v>
      </c>
      <c r="H48" s="518">
        <v>3698</v>
      </c>
      <c r="I48" s="518">
        <v>3772</v>
      </c>
      <c r="J48" s="518">
        <v>296</v>
      </c>
      <c r="K48" s="521">
        <f t="shared" si="1"/>
        <v>28.642629904559914</v>
      </c>
    </row>
    <row r="49" spans="1:11" x14ac:dyDescent="0.25">
      <c r="A49" s="518">
        <v>104</v>
      </c>
      <c r="B49" s="519" t="str">
        <f t="shared" si="0"/>
        <v>2013KS Plzeň</v>
      </c>
      <c r="C49" s="518">
        <v>2013</v>
      </c>
      <c r="D49" s="518" t="s">
        <v>34</v>
      </c>
      <c r="E49" s="520">
        <v>79.178060000000002</v>
      </c>
      <c r="F49" s="521">
        <v>46</v>
      </c>
      <c r="G49" s="522">
        <v>190</v>
      </c>
      <c r="H49" s="518">
        <v>6191</v>
      </c>
      <c r="I49" s="518">
        <v>6373</v>
      </c>
      <c r="J49" s="518">
        <v>549</v>
      </c>
      <c r="K49" s="521">
        <f t="shared" si="1"/>
        <v>31.442805586066218</v>
      </c>
    </row>
    <row r="50" spans="1:11" x14ac:dyDescent="0.25">
      <c r="A50" s="518">
        <v>105</v>
      </c>
      <c r="B50" s="519" t="str">
        <f t="shared" si="0"/>
        <v>2013KS Ústí n. Labem</v>
      </c>
      <c r="C50" s="518">
        <v>2013</v>
      </c>
      <c r="D50" s="518" t="s">
        <v>44</v>
      </c>
      <c r="E50" s="520">
        <v>175.35900000000001</v>
      </c>
      <c r="F50" s="521">
        <v>117</v>
      </c>
      <c r="G50" s="522">
        <v>378.5</v>
      </c>
      <c r="H50" s="518">
        <v>11987</v>
      </c>
      <c r="I50" s="518">
        <v>12296</v>
      </c>
      <c r="J50" s="518">
        <v>3244</v>
      </c>
      <c r="K50" s="521">
        <f t="shared" si="1"/>
        <v>96.296356538711777</v>
      </c>
    </row>
    <row r="51" spans="1:11" x14ac:dyDescent="0.25">
      <c r="A51" s="518">
        <v>106</v>
      </c>
      <c r="B51" s="519" t="str">
        <f t="shared" si="0"/>
        <v>2013KS Hr. Králové</v>
      </c>
      <c r="C51" s="518">
        <v>2013</v>
      </c>
      <c r="D51" s="518" t="s">
        <v>55</v>
      </c>
      <c r="E51" s="520">
        <v>85.646810000000002</v>
      </c>
      <c r="F51" s="521">
        <v>57</v>
      </c>
      <c r="G51" s="522">
        <v>162</v>
      </c>
      <c r="H51" s="518">
        <v>6627</v>
      </c>
      <c r="I51" s="518">
        <v>6970</v>
      </c>
      <c r="J51" s="518">
        <v>706</v>
      </c>
      <c r="K51" s="521">
        <f t="shared" si="1"/>
        <v>36.971305595408893</v>
      </c>
    </row>
    <row r="52" spans="1:11" x14ac:dyDescent="0.25">
      <c r="A52" s="518">
        <v>107</v>
      </c>
      <c r="B52" s="519" t="str">
        <f t="shared" si="0"/>
        <v>2013KS Brno</v>
      </c>
      <c r="C52" s="518">
        <v>2013</v>
      </c>
      <c r="D52" s="518" t="s">
        <v>67</v>
      </c>
      <c r="E52" s="520">
        <v>268.96140000000003</v>
      </c>
      <c r="F52" s="521">
        <v>178</v>
      </c>
      <c r="G52" s="522">
        <v>583</v>
      </c>
      <c r="H52" s="518">
        <v>13103</v>
      </c>
      <c r="I52" s="518">
        <v>12860</v>
      </c>
      <c r="J52" s="518">
        <v>6253</v>
      </c>
      <c r="K52" s="521">
        <f t="shared" si="1"/>
        <v>177.47628304821151</v>
      </c>
    </row>
    <row r="53" spans="1:11" x14ac:dyDescent="0.25">
      <c r="A53" s="518">
        <v>108</v>
      </c>
      <c r="B53" s="519" t="str">
        <f t="shared" si="0"/>
        <v>2013KS Ostrava</v>
      </c>
      <c r="C53" s="518">
        <v>2013</v>
      </c>
      <c r="D53" s="518" t="s">
        <v>82</v>
      </c>
      <c r="E53" s="520">
        <v>71.518550000000005</v>
      </c>
      <c r="F53" s="521">
        <v>38</v>
      </c>
      <c r="G53" s="522">
        <v>175</v>
      </c>
      <c r="H53" s="518">
        <v>13863</v>
      </c>
      <c r="I53" s="518">
        <v>14016</v>
      </c>
      <c r="J53" s="518">
        <v>1485</v>
      </c>
      <c r="K53" s="521">
        <f t="shared" si="1"/>
        <v>38.671875</v>
      </c>
    </row>
    <row r="54" spans="1:11" x14ac:dyDescent="0.25">
      <c r="A54" s="518">
        <v>101</v>
      </c>
      <c r="B54" s="519" t="str">
        <f t="shared" si="0"/>
        <v>2014MS Praha</v>
      </c>
      <c r="C54" s="518">
        <v>2014</v>
      </c>
      <c r="D54" s="518" t="s">
        <v>3</v>
      </c>
      <c r="E54" s="520">
        <v>79.874430000000004</v>
      </c>
      <c r="F54" s="521">
        <v>63</v>
      </c>
      <c r="G54" s="522">
        <v>148</v>
      </c>
      <c r="H54" s="518">
        <v>21158</v>
      </c>
      <c r="I54" s="518">
        <v>21533</v>
      </c>
      <c r="J54" s="518">
        <v>2717</v>
      </c>
      <c r="K54" s="521">
        <f t="shared" si="1"/>
        <v>46.055124692332704</v>
      </c>
    </row>
    <row r="55" spans="1:11" x14ac:dyDescent="0.25">
      <c r="A55" s="518">
        <v>102</v>
      </c>
      <c r="B55" s="519" t="str">
        <f t="shared" si="0"/>
        <v>2014KS Praha</v>
      </c>
      <c r="C55" s="518">
        <v>2014</v>
      </c>
      <c r="D55" s="518" t="s">
        <v>14</v>
      </c>
      <c r="E55" s="520">
        <v>57.08155</v>
      </c>
      <c r="F55" s="521">
        <v>36</v>
      </c>
      <c r="G55" s="522">
        <v>131</v>
      </c>
      <c r="H55" s="518">
        <v>8385</v>
      </c>
      <c r="I55" s="518">
        <v>8471</v>
      </c>
      <c r="J55" s="518">
        <v>611</v>
      </c>
      <c r="K55" s="521">
        <f t="shared" si="1"/>
        <v>26.326879943336085</v>
      </c>
    </row>
    <row r="56" spans="1:11" x14ac:dyDescent="0.25">
      <c r="A56" s="518">
        <v>103</v>
      </c>
      <c r="B56" s="519" t="str">
        <f t="shared" si="0"/>
        <v>2014KS Č. Budějovice</v>
      </c>
      <c r="C56" s="518">
        <v>2014</v>
      </c>
      <c r="D56" s="518" t="s">
        <v>25</v>
      </c>
      <c r="E56" s="520">
        <v>58.389879999999998</v>
      </c>
      <c r="F56" s="521">
        <v>37</v>
      </c>
      <c r="G56" s="522">
        <v>105</v>
      </c>
      <c r="H56" s="518">
        <v>3178</v>
      </c>
      <c r="I56" s="518">
        <v>3119</v>
      </c>
      <c r="J56" s="518">
        <v>353</v>
      </c>
      <c r="K56" s="521">
        <f t="shared" si="1"/>
        <v>41.309714652132094</v>
      </c>
    </row>
    <row r="57" spans="1:11" x14ac:dyDescent="0.25">
      <c r="A57" s="518">
        <v>104</v>
      </c>
      <c r="B57" s="519" t="str">
        <f t="shared" si="0"/>
        <v>2014KS Plzeň</v>
      </c>
      <c r="C57" s="518">
        <v>2014</v>
      </c>
      <c r="D57" s="518" t="s">
        <v>34</v>
      </c>
      <c r="E57" s="520">
        <v>72.864490000000004</v>
      </c>
      <c r="F57" s="521">
        <v>37</v>
      </c>
      <c r="G57" s="522">
        <v>191</v>
      </c>
      <c r="H57" s="518">
        <v>5216</v>
      </c>
      <c r="I57" s="518">
        <v>5196</v>
      </c>
      <c r="J57" s="518">
        <v>566</v>
      </c>
      <c r="K57" s="521">
        <f t="shared" si="1"/>
        <v>39.759430331023864</v>
      </c>
    </row>
    <row r="58" spans="1:11" x14ac:dyDescent="0.25">
      <c r="A58" s="518">
        <v>105</v>
      </c>
      <c r="B58" s="519" t="str">
        <f t="shared" si="0"/>
        <v>2014KS Ústí n. Labem</v>
      </c>
      <c r="C58" s="518">
        <v>2014</v>
      </c>
      <c r="D58" s="518" t="s">
        <v>44</v>
      </c>
      <c r="E58" s="520">
        <v>177.358</v>
      </c>
      <c r="F58" s="521">
        <v>118</v>
      </c>
      <c r="G58" s="522">
        <v>399</v>
      </c>
      <c r="H58" s="518">
        <v>8607</v>
      </c>
      <c r="I58" s="518">
        <v>9391</v>
      </c>
      <c r="J58" s="518">
        <v>2466</v>
      </c>
      <c r="K58" s="521">
        <f t="shared" si="1"/>
        <v>95.846022787775539</v>
      </c>
    </row>
    <row r="59" spans="1:11" x14ac:dyDescent="0.25">
      <c r="A59" s="518">
        <v>106</v>
      </c>
      <c r="B59" s="519" t="str">
        <f t="shared" si="0"/>
        <v>2014KS Hr. Králové</v>
      </c>
      <c r="C59" s="518">
        <v>2014</v>
      </c>
      <c r="D59" s="518" t="s">
        <v>55</v>
      </c>
      <c r="E59" s="520">
        <v>77.49033</v>
      </c>
      <c r="F59" s="521">
        <v>50</v>
      </c>
      <c r="G59" s="522">
        <v>160</v>
      </c>
      <c r="H59" s="518">
        <v>6005</v>
      </c>
      <c r="I59" s="518">
        <v>6049</v>
      </c>
      <c r="J59" s="518">
        <v>662</v>
      </c>
      <c r="K59" s="521">
        <f t="shared" si="1"/>
        <v>39.945445528186475</v>
      </c>
    </row>
    <row r="60" spans="1:11" x14ac:dyDescent="0.25">
      <c r="A60" s="518">
        <v>107</v>
      </c>
      <c r="B60" s="519" t="str">
        <f t="shared" si="0"/>
        <v>2014KS Brno</v>
      </c>
      <c r="C60" s="518">
        <v>2014</v>
      </c>
      <c r="D60" s="518" t="s">
        <v>67</v>
      </c>
      <c r="E60" s="520">
        <v>283.22519999999997</v>
      </c>
      <c r="F60" s="521">
        <v>221</v>
      </c>
      <c r="G60" s="522">
        <v>584</v>
      </c>
      <c r="H60" s="518">
        <v>12663</v>
      </c>
      <c r="I60" s="518">
        <v>12293</v>
      </c>
      <c r="J60" s="518">
        <v>6618</v>
      </c>
      <c r="K60" s="521">
        <f t="shared" si="1"/>
        <v>196.49963393801352</v>
      </c>
    </row>
    <row r="61" spans="1:11" x14ac:dyDescent="0.25">
      <c r="A61" s="518">
        <v>108</v>
      </c>
      <c r="B61" s="519" t="str">
        <f t="shared" si="0"/>
        <v>2014KS Ostrava</v>
      </c>
      <c r="C61" s="518">
        <v>2014</v>
      </c>
      <c r="D61" s="518" t="s">
        <v>82</v>
      </c>
      <c r="E61" s="520">
        <v>73.779269999999997</v>
      </c>
      <c r="F61" s="521">
        <v>46</v>
      </c>
      <c r="G61" s="522">
        <v>168</v>
      </c>
      <c r="H61" s="518">
        <v>11862</v>
      </c>
      <c r="I61" s="518">
        <v>12171</v>
      </c>
      <c r="J61" s="518">
        <v>1175</v>
      </c>
      <c r="K61" s="521">
        <f t="shared" si="1"/>
        <v>35.237449675458052</v>
      </c>
    </row>
    <row r="62" spans="1:11" x14ac:dyDescent="0.25">
      <c r="A62" s="518">
        <v>101</v>
      </c>
      <c r="B62" s="519" t="str">
        <f t="shared" si="0"/>
        <v>2015MS Praha</v>
      </c>
      <c r="C62" s="518">
        <v>2015</v>
      </c>
      <c r="D62" s="518" t="s">
        <v>3</v>
      </c>
      <c r="E62" s="520">
        <v>86.500399999999999</v>
      </c>
      <c r="F62" s="521">
        <v>63</v>
      </c>
      <c r="G62" s="522">
        <v>161</v>
      </c>
      <c r="H62" s="518">
        <v>17036</v>
      </c>
      <c r="I62" s="518">
        <v>17287</v>
      </c>
      <c r="J62" s="518">
        <v>2458</v>
      </c>
      <c r="K62" s="521">
        <f t="shared" si="1"/>
        <v>51.898536472493781</v>
      </c>
    </row>
    <row r="63" spans="1:11" x14ac:dyDescent="0.25">
      <c r="A63" s="518">
        <v>102</v>
      </c>
      <c r="B63" s="519" t="str">
        <f t="shared" si="0"/>
        <v>2015KS Praha</v>
      </c>
      <c r="C63" s="518">
        <v>2015</v>
      </c>
      <c r="D63" s="518" t="s">
        <v>14</v>
      </c>
      <c r="E63" s="520">
        <v>62.048780000000001</v>
      </c>
      <c r="F63" s="521">
        <v>43</v>
      </c>
      <c r="G63" s="522">
        <v>119</v>
      </c>
      <c r="H63" s="518">
        <v>8543</v>
      </c>
      <c r="I63" s="518">
        <v>8573</v>
      </c>
      <c r="J63" s="518">
        <v>581</v>
      </c>
      <c r="K63" s="521">
        <f t="shared" si="1"/>
        <v>24.736381663361716</v>
      </c>
    </row>
    <row r="64" spans="1:11" x14ac:dyDescent="0.25">
      <c r="A64" s="518">
        <v>103</v>
      </c>
      <c r="B64" s="519" t="str">
        <f t="shared" si="0"/>
        <v>2015KS Č. Budějovice</v>
      </c>
      <c r="C64" s="518">
        <v>2015</v>
      </c>
      <c r="D64" s="518" t="s">
        <v>25</v>
      </c>
      <c r="E64" s="520">
        <v>63.936579999999999</v>
      </c>
      <c r="F64" s="521">
        <v>43</v>
      </c>
      <c r="G64" s="522">
        <v>114</v>
      </c>
      <c r="H64" s="518">
        <v>3391</v>
      </c>
      <c r="I64" s="518">
        <v>3479</v>
      </c>
      <c r="J64" s="518">
        <v>265</v>
      </c>
      <c r="K64" s="521">
        <f t="shared" si="1"/>
        <v>27.802529462489222</v>
      </c>
    </row>
    <row r="65" spans="1:11" x14ac:dyDescent="0.25">
      <c r="A65" s="518">
        <v>104</v>
      </c>
      <c r="B65" s="519" t="str">
        <f t="shared" si="0"/>
        <v>2015KS Plzeň</v>
      </c>
      <c r="C65" s="518">
        <v>2015</v>
      </c>
      <c r="D65" s="518" t="s">
        <v>34</v>
      </c>
      <c r="E65" s="520">
        <v>67.184139999999999</v>
      </c>
      <c r="F65" s="521">
        <v>41</v>
      </c>
      <c r="G65" s="522">
        <v>149</v>
      </c>
      <c r="H65" s="518">
        <v>5297</v>
      </c>
      <c r="I65" s="518">
        <v>5303</v>
      </c>
      <c r="J65" s="518">
        <v>558</v>
      </c>
      <c r="K65" s="521">
        <f t="shared" si="1"/>
        <v>38.406562323213272</v>
      </c>
    </row>
    <row r="66" spans="1:11" x14ac:dyDescent="0.25">
      <c r="A66" s="518">
        <v>105</v>
      </c>
      <c r="B66" s="519" t="str">
        <f t="shared" si="0"/>
        <v>2015KS Ústí n. Labem</v>
      </c>
      <c r="C66" s="518">
        <v>2015</v>
      </c>
      <c r="D66" s="518" t="s">
        <v>44</v>
      </c>
      <c r="E66" s="520">
        <v>172.37559999999999</v>
      </c>
      <c r="F66" s="521">
        <v>116</v>
      </c>
      <c r="G66" s="522">
        <v>398</v>
      </c>
      <c r="H66" s="518">
        <v>10438</v>
      </c>
      <c r="I66" s="518">
        <v>10405</v>
      </c>
      <c r="J66" s="518">
        <v>2500</v>
      </c>
      <c r="K66" s="521">
        <f t="shared" si="1"/>
        <v>87.69822200864968</v>
      </c>
    </row>
    <row r="67" spans="1:11" x14ac:dyDescent="0.25">
      <c r="A67" s="518">
        <v>106</v>
      </c>
      <c r="B67" s="519" t="str">
        <f t="shared" si="0"/>
        <v>2015KS Hr. Králové</v>
      </c>
      <c r="C67" s="518">
        <v>2015</v>
      </c>
      <c r="D67" s="518" t="s">
        <v>55</v>
      </c>
      <c r="E67" s="520">
        <v>97.380989999999997</v>
      </c>
      <c r="F67" s="521">
        <v>54</v>
      </c>
      <c r="G67" s="522">
        <v>153</v>
      </c>
      <c r="H67" s="518">
        <v>6113</v>
      </c>
      <c r="I67" s="518">
        <v>6063</v>
      </c>
      <c r="J67" s="518">
        <v>712</v>
      </c>
      <c r="K67" s="521">
        <f t="shared" si="1"/>
        <v>42.863269008741547</v>
      </c>
    </row>
    <row r="68" spans="1:11" x14ac:dyDescent="0.25">
      <c r="A68" s="518">
        <v>107</v>
      </c>
      <c r="B68" s="519" t="str">
        <f t="shared" si="0"/>
        <v>2015KS Brno</v>
      </c>
      <c r="C68" s="518">
        <v>2015</v>
      </c>
      <c r="D68" s="518" t="s">
        <v>67</v>
      </c>
      <c r="E68" s="520">
        <v>330.40440000000001</v>
      </c>
      <c r="F68" s="521">
        <v>253</v>
      </c>
      <c r="G68" s="522">
        <v>622</v>
      </c>
      <c r="H68" s="518">
        <v>10940</v>
      </c>
      <c r="I68" s="518">
        <v>12288</v>
      </c>
      <c r="J68" s="518">
        <v>5268</v>
      </c>
      <c r="K68" s="521">
        <f t="shared" si="1"/>
        <v>156.4794921875</v>
      </c>
    </row>
    <row r="69" spans="1:11" x14ac:dyDescent="0.25">
      <c r="A69" s="518">
        <v>108</v>
      </c>
      <c r="B69" s="519" t="str">
        <f t="shared" si="0"/>
        <v>2015KS Ostrava</v>
      </c>
      <c r="C69" s="518">
        <v>2015</v>
      </c>
      <c r="D69" s="518" t="s">
        <v>82</v>
      </c>
      <c r="E69" s="520">
        <v>69.93374</v>
      </c>
      <c r="F69" s="521">
        <v>46</v>
      </c>
      <c r="G69" s="522">
        <v>153</v>
      </c>
      <c r="H69" s="518">
        <v>11036</v>
      </c>
      <c r="I69" s="518">
        <v>10762</v>
      </c>
      <c r="J69" s="518">
        <v>1446</v>
      </c>
      <c r="K69" s="521">
        <f t="shared" si="1"/>
        <v>49.041999628321868</v>
      </c>
    </row>
    <row r="70" spans="1:11" x14ac:dyDescent="0.25">
      <c r="A70" s="518">
        <v>101</v>
      </c>
      <c r="B70" s="519" t="str">
        <f t="shared" si="0"/>
        <v>2016MS Praha</v>
      </c>
      <c r="C70" s="518">
        <v>2016</v>
      </c>
      <c r="D70" s="518" t="s">
        <v>3</v>
      </c>
      <c r="E70" s="520">
        <v>81.931039999999996</v>
      </c>
      <c r="F70" s="521">
        <v>60</v>
      </c>
      <c r="G70" s="522">
        <v>156</v>
      </c>
      <c r="H70" s="518">
        <v>15716</v>
      </c>
      <c r="I70" s="518">
        <v>16068</v>
      </c>
      <c r="J70" s="518">
        <v>2101</v>
      </c>
      <c r="K70" s="521">
        <f t="shared" si="1"/>
        <v>47.726226039332829</v>
      </c>
    </row>
    <row r="71" spans="1:11" x14ac:dyDescent="0.25">
      <c r="A71" s="518">
        <v>102</v>
      </c>
      <c r="B71" s="519" t="str">
        <f t="shared" ref="B71:B85" si="2">CONCATENATE(C71,D71)</f>
        <v>2016KS Praha</v>
      </c>
      <c r="C71" s="518">
        <v>2016</v>
      </c>
      <c r="D71" s="518" t="s">
        <v>14</v>
      </c>
      <c r="E71" s="520">
        <v>71.588160000000002</v>
      </c>
      <c r="F71" s="521">
        <v>48</v>
      </c>
      <c r="G71" s="522">
        <v>128</v>
      </c>
      <c r="H71" s="518">
        <v>9831</v>
      </c>
      <c r="I71" s="518">
        <v>9830</v>
      </c>
      <c r="J71" s="518">
        <v>582</v>
      </c>
      <c r="K71" s="521">
        <f t="shared" ref="K71:K84" si="3">J71/I71*365</f>
        <v>21.610376398779248</v>
      </c>
    </row>
    <row r="72" spans="1:11" x14ac:dyDescent="0.25">
      <c r="A72" s="518">
        <v>103</v>
      </c>
      <c r="B72" s="519" t="str">
        <f t="shared" si="2"/>
        <v>2016KS Č. Budějovice</v>
      </c>
      <c r="C72" s="518">
        <v>2016</v>
      </c>
      <c r="D72" s="518" t="s">
        <v>25</v>
      </c>
      <c r="E72" s="520">
        <v>53.400739999999999</v>
      </c>
      <c r="F72" s="521">
        <v>41</v>
      </c>
      <c r="G72" s="522">
        <v>101</v>
      </c>
      <c r="H72" s="518">
        <v>3246</v>
      </c>
      <c r="I72" s="518">
        <v>3211</v>
      </c>
      <c r="J72" s="518">
        <v>299</v>
      </c>
      <c r="K72" s="521">
        <f t="shared" si="3"/>
        <v>33.987854251012145</v>
      </c>
    </row>
    <row r="73" spans="1:11" x14ac:dyDescent="0.25">
      <c r="A73" s="518">
        <v>104</v>
      </c>
      <c r="B73" s="519" t="str">
        <f t="shared" si="2"/>
        <v>2016KS Plzeň</v>
      </c>
      <c r="C73" s="518">
        <v>2016</v>
      </c>
      <c r="D73" s="518" t="s">
        <v>34</v>
      </c>
      <c r="E73" s="520">
        <v>76.948639999999997</v>
      </c>
      <c r="F73" s="521">
        <v>43</v>
      </c>
      <c r="G73" s="522">
        <v>161</v>
      </c>
      <c r="H73" s="518">
        <v>6371</v>
      </c>
      <c r="I73" s="518">
        <v>6088</v>
      </c>
      <c r="J73" s="518">
        <v>841</v>
      </c>
      <c r="K73" s="521">
        <f t="shared" si="3"/>
        <v>50.421320630749015</v>
      </c>
    </row>
    <row r="74" spans="1:11" x14ac:dyDescent="0.25">
      <c r="A74" s="518">
        <v>105</v>
      </c>
      <c r="B74" s="519" t="str">
        <f t="shared" si="2"/>
        <v>2016KS Ústí n. Labem</v>
      </c>
      <c r="C74" s="518">
        <v>2016</v>
      </c>
      <c r="D74" s="518" t="s">
        <v>44</v>
      </c>
      <c r="E74" s="520">
        <v>157.7475</v>
      </c>
      <c r="F74" s="521">
        <v>114</v>
      </c>
      <c r="G74" s="522">
        <v>351.5</v>
      </c>
      <c r="H74" s="518">
        <v>12246</v>
      </c>
      <c r="I74" s="518">
        <v>12366</v>
      </c>
      <c r="J74" s="518">
        <v>2399</v>
      </c>
      <c r="K74" s="521">
        <f t="shared" si="3"/>
        <v>70.809881934336076</v>
      </c>
    </row>
    <row r="75" spans="1:11" x14ac:dyDescent="0.25">
      <c r="A75" s="518">
        <v>106</v>
      </c>
      <c r="B75" s="519" t="str">
        <f t="shared" si="2"/>
        <v>2016KS Hr. Králové</v>
      </c>
      <c r="C75" s="518">
        <v>2016</v>
      </c>
      <c r="D75" s="518" t="s">
        <v>55</v>
      </c>
      <c r="E75" s="520">
        <v>104.8145</v>
      </c>
      <c r="F75" s="521">
        <v>64</v>
      </c>
      <c r="G75" s="522">
        <v>176</v>
      </c>
      <c r="H75" s="518">
        <v>5350</v>
      </c>
      <c r="I75" s="518">
        <v>5489</v>
      </c>
      <c r="J75" s="518">
        <v>574</v>
      </c>
      <c r="K75" s="521">
        <f t="shared" si="3"/>
        <v>38.16906540353434</v>
      </c>
    </row>
    <row r="76" spans="1:11" x14ac:dyDescent="0.25">
      <c r="A76" s="518">
        <v>107</v>
      </c>
      <c r="B76" s="519" t="str">
        <f t="shared" si="2"/>
        <v>2016KS Brno</v>
      </c>
      <c r="C76" s="518">
        <v>2016</v>
      </c>
      <c r="D76" s="518" t="s">
        <v>67</v>
      </c>
      <c r="E76" s="520">
        <v>281.0514</v>
      </c>
      <c r="F76" s="521">
        <v>219.5</v>
      </c>
      <c r="G76" s="522">
        <v>565</v>
      </c>
      <c r="H76" s="518">
        <v>10218</v>
      </c>
      <c r="I76" s="518">
        <v>10967</v>
      </c>
      <c r="J76" s="518">
        <v>4519</v>
      </c>
      <c r="K76" s="521">
        <f t="shared" si="3"/>
        <v>150.39983587125013</v>
      </c>
    </row>
    <row r="77" spans="1:11" x14ac:dyDescent="0.25">
      <c r="A77" s="518">
        <v>108</v>
      </c>
      <c r="B77" s="519" t="str">
        <f t="shared" si="2"/>
        <v>2016KS Ostrava</v>
      </c>
      <c r="C77" s="518">
        <v>2016</v>
      </c>
      <c r="D77" s="518" t="s">
        <v>82</v>
      </c>
      <c r="E77" s="520">
        <v>85.645489999999995</v>
      </c>
      <c r="F77" s="521">
        <v>56</v>
      </c>
      <c r="G77" s="522">
        <v>181</v>
      </c>
      <c r="H77" s="518">
        <v>9583</v>
      </c>
      <c r="I77" s="518">
        <v>9768</v>
      </c>
      <c r="J77" s="518">
        <v>1260</v>
      </c>
      <c r="K77" s="521">
        <f t="shared" si="3"/>
        <v>47.082309582309584</v>
      </c>
    </row>
    <row r="78" spans="1:11" x14ac:dyDescent="0.25">
      <c r="A78" s="518">
        <v>101</v>
      </c>
      <c r="B78" s="519" t="str">
        <f t="shared" si="2"/>
        <v>2017MS Praha</v>
      </c>
      <c r="C78" s="518">
        <v>2017</v>
      </c>
      <c r="D78" s="518" t="s">
        <v>3</v>
      </c>
      <c r="E78" s="520">
        <v>76.971239999999995</v>
      </c>
      <c r="F78" s="521">
        <v>57</v>
      </c>
      <c r="G78" s="522">
        <v>153</v>
      </c>
      <c r="H78" s="518">
        <v>14961</v>
      </c>
      <c r="I78" s="518">
        <v>15085</v>
      </c>
      <c r="J78" s="518">
        <v>1977</v>
      </c>
      <c r="K78" s="521">
        <f t="shared" si="3"/>
        <v>47.835929731521382</v>
      </c>
    </row>
    <row r="79" spans="1:11" x14ac:dyDescent="0.25">
      <c r="A79" s="518">
        <v>102</v>
      </c>
      <c r="B79" s="519" t="str">
        <f t="shared" si="2"/>
        <v>2017KS Praha</v>
      </c>
      <c r="C79" s="518">
        <v>2017</v>
      </c>
      <c r="D79" s="518" t="s">
        <v>14</v>
      </c>
      <c r="E79" s="520">
        <v>71.130039999999994</v>
      </c>
      <c r="F79" s="521">
        <v>49</v>
      </c>
      <c r="G79" s="522">
        <v>145</v>
      </c>
      <c r="H79" s="518">
        <v>7255</v>
      </c>
      <c r="I79" s="518">
        <v>7220</v>
      </c>
      <c r="J79" s="518">
        <v>614</v>
      </c>
      <c r="K79" s="521">
        <f t="shared" si="3"/>
        <v>31.04016620498615</v>
      </c>
    </row>
    <row r="80" spans="1:11" x14ac:dyDescent="0.25">
      <c r="A80" s="518">
        <v>103</v>
      </c>
      <c r="B80" s="519" t="str">
        <f t="shared" si="2"/>
        <v>2017KS Č. Budějovice</v>
      </c>
      <c r="C80" s="518">
        <v>2017</v>
      </c>
      <c r="D80" s="518" t="s">
        <v>25</v>
      </c>
      <c r="E80" s="520">
        <v>79.842550000000003</v>
      </c>
      <c r="F80" s="521">
        <v>49</v>
      </c>
      <c r="G80" s="522">
        <v>126</v>
      </c>
      <c r="H80" s="518">
        <v>2555</v>
      </c>
      <c r="I80" s="518">
        <v>2597</v>
      </c>
      <c r="J80" s="518">
        <v>258</v>
      </c>
      <c r="K80" s="521">
        <f t="shared" si="3"/>
        <v>36.261070465922216</v>
      </c>
    </row>
    <row r="81" spans="1:11" x14ac:dyDescent="0.25">
      <c r="A81" s="518">
        <v>104</v>
      </c>
      <c r="B81" s="519" t="str">
        <f t="shared" si="2"/>
        <v>2017KS Plzeň</v>
      </c>
      <c r="C81" s="518">
        <v>2017</v>
      </c>
      <c r="D81" s="518" t="s">
        <v>34</v>
      </c>
      <c r="E81" s="520">
        <v>74.522869999999998</v>
      </c>
      <c r="F81" s="521">
        <v>50</v>
      </c>
      <c r="G81" s="522">
        <v>153</v>
      </c>
      <c r="H81" s="518">
        <v>4445</v>
      </c>
      <c r="I81" s="518">
        <v>4894</v>
      </c>
      <c r="J81" s="518">
        <v>391</v>
      </c>
      <c r="K81" s="521">
        <f t="shared" si="3"/>
        <v>29.161217817736002</v>
      </c>
    </row>
    <row r="82" spans="1:11" x14ac:dyDescent="0.25">
      <c r="A82" s="518">
        <v>105</v>
      </c>
      <c r="B82" s="519" t="str">
        <f t="shared" si="2"/>
        <v>2017KS Ústí n. Labem</v>
      </c>
      <c r="C82" s="518">
        <v>2017</v>
      </c>
      <c r="D82" s="518" t="s">
        <v>44</v>
      </c>
      <c r="E82" s="520">
        <v>168.71709999999999</v>
      </c>
      <c r="F82" s="521">
        <v>119</v>
      </c>
      <c r="G82" s="522">
        <v>336</v>
      </c>
      <c r="H82" s="518">
        <v>6318</v>
      </c>
      <c r="I82" s="518">
        <v>7028</v>
      </c>
      <c r="J82" s="518">
        <v>1692</v>
      </c>
      <c r="K82" s="521">
        <f t="shared" si="3"/>
        <v>87.874217416050087</v>
      </c>
    </row>
    <row r="83" spans="1:11" x14ac:dyDescent="0.25">
      <c r="A83" s="518">
        <v>106</v>
      </c>
      <c r="B83" s="519" t="str">
        <f t="shared" si="2"/>
        <v>2017KS Hr. Králové</v>
      </c>
      <c r="C83" s="518">
        <v>2017</v>
      </c>
      <c r="D83" s="518" t="s">
        <v>55</v>
      </c>
      <c r="E83" s="520">
        <v>90.284970000000001</v>
      </c>
      <c r="F83" s="521">
        <v>63</v>
      </c>
      <c r="G83" s="522">
        <v>153</v>
      </c>
      <c r="H83" s="518">
        <v>4466</v>
      </c>
      <c r="I83" s="518">
        <v>4541</v>
      </c>
      <c r="J83" s="518">
        <v>503</v>
      </c>
      <c r="K83" s="521">
        <f t="shared" si="3"/>
        <v>40.430521911473242</v>
      </c>
    </row>
    <row r="84" spans="1:11" x14ac:dyDescent="0.25">
      <c r="A84" s="518">
        <v>107</v>
      </c>
      <c r="B84" s="519" t="str">
        <f t="shared" si="2"/>
        <v>2017KS Brno</v>
      </c>
      <c r="C84" s="518">
        <v>2017</v>
      </c>
      <c r="D84" s="518" t="s">
        <v>67</v>
      </c>
      <c r="E84" s="520">
        <v>263.82650000000001</v>
      </c>
      <c r="F84" s="521">
        <v>187</v>
      </c>
      <c r="G84" s="522">
        <v>504</v>
      </c>
      <c r="H84" s="518">
        <v>9769</v>
      </c>
      <c r="I84" s="518">
        <v>10027</v>
      </c>
      <c r="J84" s="518">
        <v>4261</v>
      </c>
      <c r="K84" s="521">
        <f t="shared" si="3"/>
        <v>155.10770918519995</v>
      </c>
    </row>
    <row r="85" spans="1:11" x14ac:dyDescent="0.25">
      <c r="A85" s="518">
        <v>108</v>
      </c>
      <c r="B85" s="519" t="str">
        <f t="shared" si="2"/>
        <v>2017KS Ostrava</v>
      </c>
      <c r="C85" s="518">
        <v>2017</v>
      </c>
      <c r="D85" s="518" t="s">
        <v>82</v>
      </c>
      <c r="E85" s="520">
        <v>98.689580000000007</v>
      </c>
      <c r="F85" s="521">
        <v>68</v>
      </c>
      <c r="G85" s="522">
        <v>209</v>
      </c>
      <c r="H85" s="518">
        <v>8175</v>
      </c>
      <c r="I85" s="518">
        <v>8323</v>
      </c>
      <c r="J85" s="518">
        <v>1112</v>
      </c>
      <c r="K85" s="521">
        <f>J85/I85*365</f>
        <v>48.766069926709122</v>
      </c>
    </row>
    <row r="86" spans="1:11" x14ac:dyDescent="0.25">
      <c r="A86" s="518">
        <v>101</v>
      </c>
      <c r="B86" s="519" t="str">
        <f t="shared" ref="B86:B93" si="4">CONCATENATE(C86,D86)</f>
        <v>2018MS Praha</v>
      </c>
      <c r="C86" s="518">
        <v>2018</v>
      </c>
      <c r="D86" s="518" t="s">
        <v>3</v>
      </c>
      <c r="E86" s="520">
        <v>81.602599999999995</v>
      </c>
      <c r="F86" s="521">
        <v>62</v>
      </c>
      <c r="G86" s="522">
        <v>152</v>
      </c>
      <c r="H86" s="518">
        <v>13440</v>
      </c>
      <c r="I86" s="518">
        <v>13912</v>
      </c>
      <c r="J86" s="518">
        <v>1502</v>
      </c>
      <c r="K86" s="521">
        <f t="shared" ref="K86:K92" si="5">J86/I86*365</f>
        <v>39.406986774008054</v>
      </c>
    </row>
    <row r="87" spans="1:11" x14ac:dyDescent="0.25">
      <c r="A87" s="518">
        <v>102</v>
      </c>
      <c r="B87" s="519" t="str">
        <f t="shared" si="4"/>
        <v>2018KS Praha</v>
      </c>
      <c r="C87" s="518">
        <v>2018</v>
      </c>
      <c r="D87" s="518" t="s">
        <v>14</v>
      </c>
      <c r="E87" s="520">
        <v>84.617699999999999</v>
      </c>
      <c r="F87" s="521">
        <v>55</v>
      </c>
      <c r="G87" s="522">
        <v>169</v>
      </c>
      <c r="H87" s="518">
        <v>6356</v>
      </c>
      <c r="I87" s="518">
        <v>6375</v>
      </c>
      <c r="J87" s="518">
        <v>595</v>
      </c>
      <c r="K87" s="521">
        <f t="shared" si="5"/>
        <v>34.06666666666667</v>
      </c>
    </row>
    <row r="88" spans="1:11" x14ac:dyDescent="0.25">
      <c r="A88" s="518">
        <v>103</v>
      </c>
      <c r="B88" s="519" t="str">
        <f t="shared" si="4"/>
        <v>2018KS Č. Budějovice</v>
      </c>
      <c r="C88" s="518">
        <v>2018</v>
      </c>
      <c r="D88" s="518" t="s">
        <v>25</v>
      </c>
      <c r="E88" s="520">
        <v>66.381860000000003</v>
      </c>
      <c r="F88" s="521">
        <v>48</v>
      </c>
      <c r="G88" s="522">
        <v>128</v>
      </c>
      <c r="H88" s="518">
        <v>2234</v>
      </c>
      <c r="I88" s="518">
        <v>2244</v>
      </c>
      <c r="J88" s="518">
        <v>249</v>
      </c>
      <c r="K88" s="521">
        <f t="shared" si="5"/>
        <v>40.501336898395721</v>
      </c>
    </row>
    <row r="89" spans="1:11" x14ac:dyDescent="0.25">
      <c r="A89" s="518">
        <v>104</v>
      </c>
      <c r="B89" s="519" t="str">
        <f t="shared" si="4"/>
        <v>2018KS Plzeň</v>
      </c>
      <c r="C89" s="518">
        <v>2018</v>
      </c>
      <c r="D89" s="518" t="s">
        <v>34</v>
      </c>
      <c r="E89" s="520">
        <v>79.161739999999995</v>
      </c>
      <c r="F89" s="521">
        <v>56</v>
      </c>
      <c r="G89" s="522">
        <v>153</v>
      </c>
      <c r="H89" s="518">
        <v>3722</v>
      </c>
      <c r="I89" s="518">
        <v>3735</v>
      </c>
      <c r="J89" s="518">
        <v>376</v>
      </c>
      <c r="K89" s="521">
        <f t="shared" si="5"/>
        <v>36.744310575635879</v>
      </c>
    </row>
    <row r="90" spans="1:11" x14ac:dyDescent="0.25">
      <c r="A90" s="518">
        <v>105</v>
      </c>
      <c r="B90" s="519" t="str">
        <f t="shared" si="4"/>
        <v>2018KS Ústí n. Labem</v>
      </c>
      <c r="C90" s="518">
        <v>2018</v>
      </c>
      <c r="D90" s="518" t="s">
        <v>44</v>
      </c>
      <c r="E90" s="520">
        <v>202.47130000000001</v>
      </c>
      <c r="F90" s="521">
        <v>133</v>
      </c>
      <c r="G90" s="522">
        <v>386</v>
      </c>
      <c r="H90" s="518">
        <v>5163</v>
      </c>
      <c r="I90" s="518">
        <v>5713</v>
      </c>
      <c r="J90" s="518">
        <v>1142</v>
      </c>
      <c r="K90" s="521">
        <f t="shared" si="5"/>
        <v>72.961666374934353</v>
      </c>
    </row>
    <row r="91" spans="1:11" x14ac:dyDescent="0.25">
      <c r="A91" s="518">
        <v>106</v>
      </c>
      <c r="B91" s="519" t="str">
        <f t="shared" si="4"/>
        <v>2018KS Hr. Králové</v>
      </c>
      <c r="C91" s="518">
        <v>2018</v>
      </c>
      <c r="D91" s="518" t="s">
        <v>55</v>
      </c>
      <c r="E91" s="520">
        <v>86.613519999999994</v>
      </c>
      <c r="F91" s="521">
        <v>64</v>
      </c>
      <c r="G91" s="522">
        <v>163</v>
      </c>
      <c r="H91" s="518">
        <v>4352</v>
      </c>
      <c r="I91" s="518">
        <v>4412</v>
      </c>
      <c r="J91" s="518">
        <v>441</v>
      </c>
      <c r="K91" s="521">
        <f t="shared" si="5"/>
        <v>36.483454215775161</v>
      </c>
    </row>
    <row r="92" spans="1:11" x14ac:dyDescent="0.25">
      <c r="A92" s="518">
        <v>107</v>
      </c>
      <c r="B92" s="519" t="str">
        <f t="shared" si="4"/>
        <v>2018KS Brno</v>
      </c>
      <c r="C92" s="518">
        <v>2018</v>
      </c>
      <c r="D92" s="518" t="s">
        <v>67</v>
      </c>
      <c r="E92" s="520">
        <v>289.86450000000002</v>
      </c>
      <c r="F92" s="521">
        <v>189</v>
      </c>
      <c r="G92" s="522">
        <v>594</v>
      </c>
      <c r="H92" s="518">
        <v>8777</v>
      </c>
      <c r="I92" s="518">
        <v>9453</v>
      </c>
      <c r="J92" s="518">
        <v>3587</v>
      </c>
      <c r="K92" s="521">
        <f t="shared" si="5"/>
        <v>138.50153390458055</v>
      </c>
    </row>
    <row r="93" spans="1:11" x14ac:dyDescent="0.25">
      <c r="A93" s="518">
        <v>108</v>
      </c>
      <c r="B93" s="519" t="str">
        <f t="shared" si="4"/>
        <v>2018KS Ostrava</v>
      </c>
      <c r="C93" s="518">
        <v>2018</v>
      </c>
      <c r="D93" s="518" t="s">
        <v>82</v>
      </c>
      <c r="E93" s="520">
        <v>106.6276</v>
      </c>
      <c r="F93" s="521">
        <v>64</v>
      </c>
      <c r="G93" s="522">
        <v>229</v>
      </c>
      <c r="H93" s="518">
        <v>10129</v>
      </c>
      <c r="I93" s="518">
        <v>8877</v>
      </c>
      <c r="J93" s="518">
        <v>2361</v>
      </c>
      <c r="K93" s="521">
        <f>J93/I93*365</f>
        <v>97.078404866508961</v>
      </c>
    </row>
    <row r="94" spans="1:11" x14ac:dyDescent="0.25">
      <c r="A94" s="518">
        <v>101</v>
      </c>
      <c r="B94" s="519" t="str">
        <f t="shared" ref="B94:B101" si="6">CONCATENATE(C94,D94)</f>
        <v>2019MS Praha</v>
      </c>
      <c r="C94" s="518">
        <v>2019</v>
      </c>
      <c r="D94" s="518" t="s">
        <v>3</v>
      </c>
      <c r="E94" s="520">
        <v>74</v>
      </c>
      <c r="F94" s="521">
        <v>55</v>
      </c>
      <c r="G94" s="522">
        <v>134</v>
      </c>
      <c r="H94" s="518">
        <v>13220</v>
      </c>
      <c r="I94" s="518">
        <v>13097</v>
      </c>
      <c r="J94" s="518">
        <v>1618</v>
      </c>
      <c r="K94" s="521">
        <f t="shared" ref="K94:K100" si="7">J94/I94*365</f>
        <v>45.092005802855617</v>
      </c>
    </row>
    <row r="95" spans="1:11" x14ac:dyDescent="0.25">
      <c r="A95" s="518">
        <v>102</v>
      </c>
      <c r="B95" s="519" t="str">
        <f t="shared" si="6"/>
        <v>2019KS Praha</v>
      </c>
      <c r="C95" s="518">
        <v>2019</v>
      </c>
      <c r="D95" s="518" t="s">
        <v>14</v>
      </c>
      <c r="E95" s="520">
        <v>79</v>
      </c>
      <c r="F95" s="521">
        <v>56</v>
      </c>
      <c r="G95" s="522">
        <v>155</v>
      </c>
      <c r="H95" s="518">
        <v>5840</v>
      </c>
      <c r="I95" s="518">
        <v>5855</v>
      </c>
      <c r="J95" s="518">
        <v>578</v>
      </c>
      <c r="K95" s="521">
        <f t="shared" si="7"/>
        <v>36.032450896669516</v>
      </c>
    </row>
    <row r="96" spans="1:11" x14ac:dyDescent="0.25">
      <c r="A96" s="518">
        <v>103</v>
      </c>
      <c r="B96" s="519" t="str">
        <f t="shared" si="6"/>
        <v>2019KS Č. Budějovice</v>
      </c>
      <c r="C96" s="518">
        <v>2019</v>
      </c>
      <c r="D96" s="518" t="s">
        <v>25</v>
      </c>
      <c r="E96" s="520">
        <v>67</v>
      </c>
      <c r="F96" s="521">
        <v>49</v>
      </c>
      <c r="G96" s="522">
        <v>133</v>
      </c>
      <c r="H96" s="490">
        <v>2336</v>
      </c>
      <c r="I96" s="490">
        <v>2354</v>
      </c>
      <c r="J96" s="518">
        <v>231</v>
      </c>
      <c r="K96" s="521">
        <f t="shared" si="7"/>
        <v>35.81775700934579</v>
      </c>
    </row>
    <row r="97" spans="1:11" x14ac:dyDescent="0.25">
      <c r="A97" s="518">
        <v>104</v>
      </c>
      <c r="B97" s="519" t="str">
        <f t="shared" si="6"/>
        <v>2019KS Plzeň</v>
      </c>
      <c r="C97" s="518">
        <v>2019</v>
      </c>
      <c r="D97" s="518" t="s">
        <v>34</v>
      </c>
      <c r="E97" s="520">
        <v>76</v>
      </c>
      <c r="F97" s="521">
        <v>50</v>
      </c>
      <c r="G97" s="522">
        <v>158</v>
      </c>
      <c r="H97" s="490">
        <v>3726</v>
      </c>
      <c r="I97" s="490">
        <v>3724</v>
      </c>
      <c r="J97" s="518">
        <v>378</v>
      </c>
      <c r="K97" s="521">
        <f t="shared" si="7"/>
        <v>37.048872180451127</v>
      </c>
    </row>
    <row r="98" spans="1:11" x14ac:dyDescent="0.25">
      <c r="A98" s="518">
        <v>105</v>
      </c>
      <c r="B98" s="519" t="str">
        <f t="shared" si="6"/>
        <v>2019KS Ústí n. Labem</v>
      </c>
      <c r="C98" s="518">
        <v>2019</v>
      </c>
      <c r="D98" s="518" t="s">
        <v>44</v>
      </c>
      <c r="E98" s="520">
        <v>171</v>
      </c>
      <c r="F98" s="521">
        <v>119</v>
      </c>
      <c r="G98" s="522">
        <v>377</v>
      </c>
      <c r="H98" s="490">
        <v>5131</v>
      </c>
      <c r="I98" s="490">
        <v>5197</v>
      </c>
      <c r="J98" s="518">
        <v>1078</v>
      </c>
      <c r="K98" s="521">
        <f t="shared" si="7"/>
        <v>75.710987107946892</v>
      </c>
    </row>
    <row r="99" spans="1:11" x14ac:dyDescent="0.25">
      <c r="A99" s="518">
        <v>106</v>
      </c>
      <c r="B99" s="519" t="str">
        <f t="shared" si="6"/>
        <v>2019KS Hr. Králové</v>
      </c>
      <c r="C99" s="518">
        <v>2019</v>
      </c>
      <c r="D99" s="518" t="s">
        <v>55</v>
      </c>
      <c r="E99" s="520">
        <v>88</v>
      </c>
      <c r="F99" s="521">
        <v>58</v>
      </c>
      <c r="G99" s="522">
        <v>159</v>
      </c>
      <c r="H99" s="490">
        <v>4058</v>
      </c>
      <c r="I99" s="490">
        <v>4034</v>
      </c>
      <c r="J99" s="518">
        <v>464</v>
      </c>
      <c r="K99" s="521">
        <f t="shared" si="7"/>
        <v>41.983143282102134</v>
      </c>
    </row>
    <row r="100" spans="1:11" x14ac:dyDescent="0.25">
      <c r="A100" s="518">
        <v>107</v>
      </c>
      <c r="B100" s="519" t="str">
        <f t="shared" si="6"/>
        <v>2019KS Brno</v>
      </c>
      <c r="C100" s="518">
        <v>2019</v>
      </c>
      <c r="D100" s="518" t="s">
        <v>67</v>
      </c>
      <c r="E100" s="520">
        <v>291</v>
      </c>
      <c r="F100" s="521">
        <v>183</v>
      </c>
      <c r="G100" s="522">
        <v>637</v>
      </c>
      <c r="H100" s="490">
        <v>7961</v>
      </c>
      <c r="I100" s="490">
        <v>8756</v>
      </c>
      <c r="J100" s="518">
        <v>2793</v>
      </c>
      <c r="K100" s="521">
        <f t="shared" si="7"/>
        <v>116.42816354499772</v>
      </c>
    </row>
    <row r="101" spans="1:11" ht="16.5" thickBot="1" x14ac:dyDescent="0.3">
      <c r="A101" s="523">
        <v>108</v>
      </c>
      <c r="B101" s="524" t="str">
        <f t="shared" si="6"/>
        <v>2019KS Ostrava</v>
      </c>
      <c r="C101" s="523">
        <v>2019</v>
      </c>
      <c r="D101" s="523" t="s">
        <v>82</v>
      </c>
      <c r="E101" s="525">
        <v>101</v>
      </c>
      <c r="F101" s="526">
        <v>62</v>
      </c>
      <c r="G101" s="527">
        <v>219</v>
      </c>
      <c r="H101" s="491">
        <v>7722</v>
      </c>
      <c r="I101" s="491">
        <v>8530</v>
      </c>
      <c r="J101" s="491">
        <v>1554</v>
      </c>
      <c r="K101" s="526">
        <f>J101/I101*365</f>
        <v>66.495896834701057</v>
      </c>
    </row>
    <row r="102" spans="1:11" ht="16.5" thickTop="1" x14ac:dyDescent="0.25"/>
  </sheetData>
  <sheetProtection algorithmName="SHA-512" hashValue="b9nA3k1eww9wYrT4S+kHOCid9cxFNyT7dlFJgtk57I+k//mXjdHSHrwB68q7vQu6Fjl16OJJZ2e0IYCzM9HAfw==" saltValue="/eWmXZ8XJG/RVKvkrCKkWQ==" spinCount="100000" sheet="1" objects="1" scenarios="1"/>
  <autoFilter ref="A5:K101"/>
  <mergeCells count="2">
    <mergeCell ref="E4:G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5" tint="-0.249977111117893"/>
    <pageSetUpPr fitToPage="1"/>
  </sheetPr>
  <dimension ref="A1:W214"/>
  <sheetViews>
    <sheetView zoomScale="80" zoomScaleNormal="80" workbookViewId="0">
      <pane ySplit="3" topLeftCell="A4" activePane="bottomLeft" state="frozen"/>
      <selection pane="bottomLeft" activeCell="A4" sqref="A4:E4"/>
    </sheetView>
  </sheetViews>
  <sheetFormatPr defaultRowHeight="15.75" x14ac:dyDescent="0.25"/>
  <cols>
    <col min="1" max="1" width="14.5" style="139" customWidth="1"/>
    <col min="2" max="2" width="21.875" style="139" customWidth="1"/>
    <col min="3" max="5" width="10.625" style="139" customWidth="1"/>
    <col min="6" max="16384" width="9" style="139"/>
  </cols>
  <sheetData>
    <row r="1" spans="1:23" x14ac:dyDescent="0.25">
      <c r="A1" s="172"/>
      <c r="B1" s="315" t="s">
        <v>263</v>
      </c>
      <c r="C1" s="172"/>
      <c r="D1" s="172"/>
      <c r="E1" s="172"/>
      <c r="F1" s="172"/>
      <c r="G1" s="172"/>
      <c r="H1" s="172"/>
      <c r="I1" s="172"/>
      <c r="J1" s="172"/>
    </row>
    <row r="2" spans="1:23" x14ac:dyDescent="0.25">
      <c r="A2" s="677" t="s">
        <v>192</v>
      </c>
      <c r="B2" s="677"/>
      <c r="C2" s="327" t="s">
        <v>3</v>
      </c>
      <c r="D2" s="172"/>
      <c r="E2" s="172"/>
      <c r="F2" s="172"/>
      <c r="G2" s="172"/>
      <c r="H2" s="172"/>
      <c r="I2" s="172"/>
      <c r="J2" s="172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</row>
    <row r="3" spans="1:23" ht="15.6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</row>
    <row r="4" spans="1:23" ht="16.5" thickBot="1" x14ac:dyDescent="0.3">
      <c r="A4" s="698" t="s">
        <v>212</v>
      </c>
      <c r="B4" s="698"/>
      <c r="C4" s="698"/>
      <c r="D4" s="698"/>
      <c r="E4" s="698"/>
      <c r="F4" s="172"/>
      <c r="G4" s="172"/>
      <c r="H4" s="172"/>
      <c r="I4" s="172"/>
      <c r="J4" s="172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</row>
    <row r="5" spans="1:23" ht="33" thickTop="1" thickBot="1" x14ac:dyDescent="0.3">
      <c r="A5" s="682" t="s">
        <v>105</v>
      </c>
      <c r="B5" s="683"/>
      <c r="C5" s="190" t="s">
        <v>106</v>
      </c>
      <c r="D5" s="190" t="s">
        <v>120</v>
      </c>
      <c r="E5" s="190" t="s">
        <v>121</v>
      </c>
      <c r="F5" s="172"/>
      <c r="G5" s="172"/>
      <c r="H5" s="172"/>
      <c r="I5" s="172"/>
      <c r="J5" s="172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</row>
    <row r="6" spans="1:23" ht="16.5" thickTop="1" x14ac:dyDescent="0.25">
      <c r="A6" s="625" t="s">
        <v>1</v>
      </c>
      <c r="B6" s="204" t="s">
        <v>96</v>
      </c>
      <c r="C6" s="205">
        <f>VLOOKUP($C$2,Přehled_A_2019_KS!$B$4:$O$12,MATCH($B6,Přehled_A_2019_KS!$B$4:$O$4,0),0)</f>
        <v>646</v>
      </c>
      <c r="D6" s="205">
        <f>HLOOKUP(B6,Přehled_A_2019_KS!$C$4:$O$13,10,0)</f>
        <v>486</v>
      </c>
      <c r="E6" s="207">
        <f>_xlfn.RANK.EQ(C6,Přehled_A_2019_KS!$C$5:$C$12,1)</f>
        <v>8</v>
      </c>
      <c r="F6" s="172"/>
      <c r="G6" s="172"/>
      <c r="H6" s="172"/>
      <c r="I6" s="172"/>
      <c r="J6" s="172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</row>
    <row r="7" spans="1:23" x14ac:dyDescent="0.25">
      <c r="A7" s="626"/>
      <c r="B7" s="216" t="s">
        <v>97</v>
      </c>
      <c r="C7" s="217">
        <f>VLOOKUP($C$2,Přehled_A_2019_KS!$B$4:$O$12,MATCH($B7,Přehled_A_2019_KS!$B$4:$O$4,0),0)</f>
        <v>545</v>
      </c>
      <c r="D7" s="217">
        <f>HLOOKUP(B7,Přehled_A_2019_KS!$C$4:$O$13,10,0)</f>
        <v>391</v>
      </c>
      <c r="E7" s="219">
        <f>_xlfn.RANK.EQ(C7,Přehled_A_2019_KS!$D$5:$D$12,1)</f>
        <v>7</v>
      </c>
      <c r="F7" s="172"/>
      <c r="G7" s="172"/>
      <c r="H7" s="172"/>
      <c r="I7" s="172"/>
      <c r="J7" s="172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</row>
    <row r="8" spans="1:23" x14ac:dyDescent="0.25">
      <c r="A8" s="627"/>
      <c r="B8" s="228" t="s">
        <v>98</v>
      </c>
      <c r="C8" s="229">
        <f>VLOOKUP($C$2,Přehled_A_2019_KS!$B$4:$O$12,MATCH($B8,Přehled_A_2019_KS!$B$4:$O$4,0),0)</f>
        <v>1415</v>
      </c>
      <c r="D8" s="229">
        <f>HLOOKUP(B8,Přehled_A_2019_KS!$C$4:$O$13,10,0)</f>
        <v>1043</v>
      </c>
      <c r="E8" s="231">
        <f>_xlfn.RANK.EQ(C8,Přehled_A_2019_KS!$E$5:$E$12,1)</f>
        <v>8</v>
      </c>
      <c r="F8" s="172"/>
      <c r="G8" s="172"/>
      <c r="H8" s="172"/>
      <c r="I8" s="172"/>
      <c r="J8" s="172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</row>
    <row r="9" spans="1:23" x14ac:dyDescent="0.25">
      <c r="A9" s="628" t="s">
        <v>109</v>
      </c>
      <c r="B9" s="242" t="s">
        <v>181</v>
      </c>
      <c r="C9" s="243">
        <f>VLOOKUP($C$2,Přehled_A_2019_KS!$B$4:$O$12,MATCH($B9,Přehled_A_2019_KS!$B$4:$O$4,0),0)</f>
        <v>3549</v>
      </c>
      <c r="D9" s="244">
        <f>HLOOKUP(B9,Přehled_A_2019_KS!$C$4:$O$13,10,0)</f>
        <v>1389.75</v>
      </c>
      <c r="E9" s="245" t="s">
        <v>113</v>
      </c>
      <c r="F9" s="172"/>
      <c r="G9" s="172"/>
      <c r="H9" s="172"/>
      <c r="I9" s="172"/>
      <c r="J9" s="172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</row>
    <row r="10" spans="1:23" x14ac:dyDescent="0.25">
      <c r="A10" s="626"/>
      <c r="B10" s="216" t="s">
        <v>185</v>
      </c>
      <c r="C10" s="250">
        <f>VLOOKUP($C$2,Přehled_A_2019_KS!$B$4:$O$12,MATCH($B10,Přehled_A_2019_KS!$B$4:$O$4,0),0)</f>
        <v>3404</v>
      </c>
      <c r="D10" s="217">
        <f>HLOOKUP(B10,Přehled_A_2019_KS!$C$4:$O$13,10,0)</f>
        <v>1305.625</v>
      </c>
      <c r="E10" s="219" t="s">
        <v>113</v>
      </c>
      <c r="F10" s="172"/>
      <c r="G10" s="172"/>
      <c r="H10" s="172"/>
      <c r="I10" s="172"/>
      <c r="J10" s="172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</row>
    <row r="11" spans="1:23" x14ac:dyDescent="0.25">
      <c r="A11" s="626"/>
      <c r="B11" s="216" t="s">
        <v>184</v>
      </c>
      <c r="C11" s="250">
        <f>VLOOKUP($C$2,Přehled_A_2019_KS!$B$4:$O$12,MATCH($B11,Přehled_A_2019_KS!$B$4:$O$4,0),0)</f>
        <v>4831</v>
      </c>
      <c r="D11" s="217">
        <f>HLOOKUP(B11,Přehled_A_2019_KS!$C$4:$O$13,10,0)</f>
        <v>1474.625</v>
      </c>
      <c r="E11" s="346" t="s">
        <v>113</v>
      </c>
      <c r="F11" s="172"/>
      <c r="G11" s="172"/>
      <c r="H11" s="172"/>
      <c r="I11" s="172"/>
      <c r="J11" s="172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</row>
    <row r="12" spans="1:23" x14ac:dyDescent="0.25">
      <c r="A12" s="626"/>
      <c r="B12" s="216" t="s">
        <v>112</v>
      </c>
      <c r="C12" s="262">
        <f>VLOOKUP($C$2,Přehled_A_2019_KS!$B$4:$O$12,MATCH($B12,Přehled_A_2019_KS!$B$4:$O$4,0),0)</f>
        <v>95.914342068188219</v>
      </c>
      <c r="D12" s="264">
        <f>HLOOKUP(B12,Přehled_A_2019_KS!$C$4:$O$13,10,0)</f>
        <v>93.946753013131854</v>
      </c>
      <c r="E12" s="219">
        <f>_xlfn.RANK.EQ(C12,Přehled_A_2019_KS!$I$5:$I$12,0)</f>
        <v>4</v>
      </c>
      <c r="F12" s="172"/>
      <c r="G12" s="172"/>
      <c r="H12" s="172"/>
      <c r="I12" s="172"/>
      <c r="J12" s="172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</row>
    <row r="13" spans="1:23" x14ac:dyDescent="0.25">
      <c r="A13" s="627"/>
      <c r="B13" s="228" t="s">
        <v>177</v>
      </c>
      <c r="C13" s="267">
        <f>VLOOKUP($C$2,Přehled_A_2019_KS!$B$4:$O$12,MATCH($B13,Přehled_A_2019_KS!$B$4:$O$4,0),0)</f>
        <v>518.01263219741486</v>
      </c>
      <c r="D13" s="229">
        <f>HLOOKUP(B13,Přehled_A_2019_KS!$C$4:$O$13,10,0)</f>
        <v>412.24557204404027</v>
      </c>
      <c r="E13" s="346">
        <f>_xlfn.RANK.EQ(C13,Přehled_A_2019_KS!$J$5:$J$12,1)</f>
        <v>8</v>
      </c>
      <c r="F13" s="172"/>
      <c r="G13" s="172"/>
      <c r="H13" s="172"/>
      <c r="I13" s="172"/>
      <c r="J13" s="172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</row>
    <row r="14" spans="1:23" x14ac:dyDescent="0.25">
      <c r="A14" s="532" t="s">
        <v>275</v>
      </c>
      <c r="B14" s="533"/>
      <c r="C14" s="588">
        <f>VLOOKUP($C$2,Přehled_A_2019_KS!$B$4:$O$12,MATCH($A14,Přehled_A_2019_KS!$B$4:$O$4,0),0)</f>
        <v>34</v>
      </c>
      <c r="D14" s="534">
        <f>HLOOKUP(A14,Přehled_A_2019_KS!$C$4:$O$13,10,0)</f>
        <v>12.2125</v>
      </c>
      <c r="E14" s="536">
        <f>_xlfn.RANK.EQ(C14,Přehled_A_2019_KS!$K$5:$K$12,0)</f>
        <v>1</v>
      </c>
      <c r="F14" s="172"/>
      <c r="G14" s="172"/>
      <c r="H14" s="172"/>
      <c r="I14" s="172"/>
      <c r="J14" s="172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</row>
    <row r="15" spans="1:23" ht="16.5" customHeight="1" x14ac:dyDescent="0.25">
      <c r="A15" s="695" t="s">
        <v>110</v>
      </c>
      <c r="B15" s="595" t="s">
        <v>101</v>
      </c>
      <c r="C15" s="596">
        <f>VLOOKUP($C$2,Přehled_A_2019_KS!$B$4:$O$12,MATCH($B15,Přehled_A_2019_KS!$B$4:$O$4,0),0)</f>
        <v>104.38235294117646</v>
      </c>
      <c r="D15" s="597">
        <f>HLOOKUP(B15,Přehled_A_2019_KS!$C$4:$O$13,10,0)</f>
        <v>119.48300454527606</v>
      </c>
      <c r="E15" s="586">
        <f>_xlfn.RANK.EQ(C15,Přehled_A_2019_KS!$L$5:$L$12,0)</f>
        <v>6</v>
      </c>
      <c r="F15" s="172"/>
      <c r="G15" s="172"/>
      <c r="H15" s="172"/>
      <c r="I15" s="172"/>
      <c r="J15" s="172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</row>
    <row r="16" spans="1:23" x14ac:dyDescent="0.25">
      <c r="A16" s="696"/>
      <c r="B16" s="357" t="s">
        <v>102</v>
      </c>
      <c r="C16" s="358">
        <f>VLOOKUP($C$2,Přehled_A_2019_KS!$B$4:$O$12,MATCH($B16,Přehled_A_2019_KS!$B$4:$O$4,0),0)</f>
        <v>100.11764705882354</v>
      </c>
      <c r="D16" s="358">
        <f>HLOOKUP(B16,Přehled_A_2019_KS!$C$4:$O$13,10,0)</f>
        <v>109.61171553901937</v>
      </c>
      <c r="E16" s="219">
        <f>_xlfn.RANK.EQ(C16,Přehled_A_2019_KS!$M$5:$M$12,0)</f>
        <v>6</v>
      </c>
      <c r="F16" s="172"/>
      <c r="G16" s="172"/>
      <c r="H16" s="172"/>
      <c r="I16" s="172"/>
      <c r="J16" s="172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</row>
    <row r="17" spans="1:23" ht="16.5" thickBot="1" x14ac:dyDescent="0.3">
      <c r="A17" s="697"/>
      <c r="B17" s="359" t="s">
        <v>103</v>
      </c>
      <c r="C17" s="279">
        <f>VLOOKUP($C$2,Přehled_A_2019_KS!$B$4:$O$12,MATCH($B17,Přehled_A_2019_KS!$B$4:$O$4,0),0)</f>
        <v>142.08823529411765</v>
      </c>
      <c r="D17" s="279">
        <f>HLOOKUP(B17,Přehled_A_2019_KS!$C$4:$O$13,10,0)</f>
        <v>112.69435554595671</v>
      </c>
      <c r="E17" s="278">
        <f>_xlfn.RANK.EQ(C17,Přehled_A_2019_KS!$N$5:$N$12,1)</f>
        <v>6</v>
      </c>
      <c r="F17" s="172"/>
      <c r="G17" s="172"/>
      <c r="H17" s="172"/>
      <c r="I17" s="172"/>
      <c r="J17" s="172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</row>
    <row r="18" spans="1:23" ht="16.5" thickTop="1" x14ac:dyDescent="0.25">
      <c r="A18" s="284" t="s">
        <v>293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</row>
    <row r="19" spans="1:23" x14ac:dyDescent="0.25">
      <c r="A19" s="352" t="s">
        <v>310</v>
      </c>
      <c r="B19" s="172"/>
      <c r="C19" s="172"/>
      <c r="D19" s="172"/>
      <c r="E19" s="172"/>
      <c r="F19" s="172"/>
      <c r="G19" s="172"/>
      <c r="H19" s="172"/>
      <c r="I19" s="172"/>
      <c r="J19" s="172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</row>
    <row r="20" spans="1:23" x14ac:dyDescent="0.25">
      <c r="A20" s="642" t="s">
        <v>295</v>
      </c>
      <c r="B20" s="642"/>
      <c r="C20" s="642"/>
      <c r="D20" s="172"/>
      <c r="E20" s="172"/>
      <c r="F20" s="172"/>
      <c r="G20" s="172"/>
      <c r="H20" s="172"/>
      <c r="I20" s="172"/>
      <c r="J20" s="172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</row>
    <row r="21" spans="1:23" x14ac:dyDescent="0.25">
      <c r="A21" s="676" t="s">
        <v>296</v>
      </c>
      <c r="B21" s="676"/>
      <c r="C21" s="676"/>
      <c r="D21" s="172"/>
      <c r="E21" s="172"/>
      <c r="F21" s="172"/>
      <c r="G21" s="172"/>
      <c r="H21" s="172"/>
      <c r="I21" s="172"/>
      <c r="J21" s="172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</row>
    <row r="22" spans="1:23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</row>
    <row r="23" spans="1:23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</row>
    <row r="24" spans="1:23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</row>
    <row r="25" spans="1:23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</row>
    <row r="26" spans="1:23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</row>
    <row r="27" spans="1:23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</row>
    <row r="28" spans="1:23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</row>
    <row r="29" spans="1:23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</row>
    <row r="30" spans="1:23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</row>
    <row r="31" spans="1:23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</row>
    <row r="32" spans="1:23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</row>
    <row r="33" spans="1:23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</row>
    <row r="34" spans="1:23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</row>
    <row r="35" spans="1:23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</row>
    <row r="36" spans="1:23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</row>
    <row r="37" spans="1:23" x14ac:dyDescent="0.25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</row>
    <row r="38" spans="1:23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</row>
    <row r="39" spans="1:23" x14ac:dyDescent="0.25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</row>
    <row r="40" spans="1:23" x14ac:dyDescent="0.2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</row>
    <row r="41" spans="1:23" x14ac:dyDescent="0.2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</row>
    <row r="42" spans="1:23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</row>
    <row r="43" spans="1:23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</row>
    <row r="44" spans="1:23" x14ac:dyDescent="0.2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</row>
    <row r="45" spans="1:23" x14ac:dyDescent="0.25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</row>
    <row r="46" spans="1:23" x14ac:dyDescent="0.25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</row>
    <row r="47" spans="1:23" x14ac:dyDescent="0.25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</row>
    <row r="48" spans="1:23" x14ac:dyDescent="0.25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</row>
    <row r="49" spans="1:23" x14ac:dyDescent="0.25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</row>
    <row r="50" spans="1:23" x14ac:dyDescent="0.2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</row>
    <row r="51" spans="1:23" x14ac:dyDescent="0.25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</row>
    <row r="52" spans="1:23" x14ac:dyDescent="0.25">
      <c r="A52" s="168" t="s">
        <v>264</v>
      </c>
      <c r="B52" s="172"/>
      <c r="C52" s="172"/>
      <c r="D52" s="172"/>
      <c r="E52" s="172"/>
      <c r="F52" s="172"/>
      <c r="G52" s="172"/>
      <c r="H52" s="172"/>
      <c r="I52" s="172"/>
      <c r="J52" s="172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</row>
    <row r="53" spans="1:23" x14ac:dyDescent="0.25">
      <c r="A53" s="316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</row>
    <row r="54" spans="1:23" x14ac:dyDescent="0.25">
      <c r="A54" s="316"/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</row>
    <row r="55" spans="1:23" x14ac:dyDescent="0.25">
      <c r="A55" s="316"/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</row>
    <row r="56" spans="1:23" x14ac:dyDescent="0.25">
      <c r="A56" s="316"/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</row>
    <row r="57" spans="1:23" x14ac:dyDescent="0.25">
      <c r="A57" s="316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</row>
    <row r="58" spans="1:23" x14ac:dyDescent="0.25">
      <c r="A58" s="316"/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</row>
    <row r="59" spans="1:23" x14ac:dyDescent="0.25">
      <c r="A59" s="316"/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</row>
    <row r="60" spans="1:23" x14ac:dyDescent="0.25">
      <c r="A60" s="316"/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</row>
    <row r="61" spans="1:23" x14ac:dyDescent="0.25">
      <c r="A61" s="316"/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</row>
    <row r="62" spans="1:23" x14ac:dyDescent="0.25">
      <c r="A62" s="316"/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</row>
    <row r="63" spans="1:23" x14ac:dyDescent="0.25">
      <c r="A63" s="316"/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316"/>
    </row>
    <row r="64" spans="1:23" x14ac:dyDescent="0.25">
      <c r="A64" s="316"/>
      <c r="B64" s="316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</row>
    <row r="65" spans="1:23" x14ac:dyDescent="0.25">
      <c r="A65" s="316"/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</row>
    <row r="66" spans="1:23" x14ac:dyDescent="0.25">
      <c r="A66" s="316"/>
      <c r="B66" s="316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</row>
    <row r="67" spans="1:23" x14ac:dyDescent="0.25">
      <c r="A67" s="316"/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</row>
    <row r="68" spans="1:23" x14ac:dyDescent="0.25">
      <c r="A68" s="316"/>
      <c r="B68" s="316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</row>
    <row r="69" spans="1:23" x14ac:dyDescent="0.25">
      <c r="A69" s="316"/>
      <c r="B69" s="316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</row>
    <row r="70" spans="1:23" x14ac:dyDescent="0.25">
      <c r="A70" s="316"/>
      <c r="B70" s="316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</row>
    <row r="71" spans="1:23" x14ac:dyDescent="0.25">
      <c r="A71" s="316"/>
      <c r="B71" s="316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</row>
    <row r="72" spans="1:23" x14ac:dyDescent="0.25">
      <c r="A72" s="316"/>
      <c r="B72" s="316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</row>
    <row r="73" spans="1:23" x14ac:dyDescent="0.25">
      <c r="A73" s="316"/>
      <c r="B73" s="316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</row>
    <row r="74" spans="1:23" x14ac:dyDescent="0.25">
      <c r="A74" s="316"/>
      <c r="B74" s="316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</row>
    <row r="75" spans="1:23" x14ac:dyDescent="0.25">
      <c r="A75" s="316"/>
      <c r="B75" s="316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</row>
    <row r="76" spans="1:23" x14ac:dyDescent="0.25">
      <c r="A76" s="316"/>
      <c r="B76" s="316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</row>
    <row r="77" spans="1:23" x14ac:dyDescent="0.25">
      <c r="A77" s="316"/>
      <c r="B77" s="316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</row>
    <row r="78" spans="1:23" x14ac:dyDescent="0.25">
      <c r="A78" s="316"/>
      <c r="B78" s="316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</row>
    <row r="79" spans="1:23" x14ac:dyDescent="0.25">
      <c r="A79" s="316"/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</row>
    <row r="80" spans="1:23" x14ac:dyDescent="0.25">
      <c r="A80" s="316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</row>
    <row r="81" spans="1:23" x14ac:dyDescent="0.25">
      <c r="A81" s="316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</row>
    <row r="82" spans="1:23" x14ac:dyDescent="0.25">
      <c r="A82" s="316"/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</row>
    <row r="83" spans="1:23" x14ac:dyDescent="0.25">
      <c r="A83" s="316"/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</row>
    <row r="84" spans="1:23" x14ac:dyDescent="0.25">
      <c r="A84" s="316"/>
      <c r="B84" s="316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</row>
    <row r="85" spans="1:23" x14ac:dyDescent="0.25">
      <c r="A85" s="316"/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</row>
    <row r="86" spans="1:23" x14ac:dyDescent="0.25">
      <c r="A86" s="316"/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</row>
    <row r="87" spans="1:23" x14ac:dyDescent="0.25">
      <c r="A87" s="316"/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</row>
    <row r="88" spans="1:23" x14ac:dyDescent="0.25">
      <c r="A88" s="316"/>
      <c r="B88" s="316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</row>
    <row r="89" spans="1:23" x14ac:dyDescent="0.25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</row>
    <row r="90" spans="1:23" x14ac:dyDescent="0.25">
      <c r="A90" s="316"/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</row>
    <row r="91" spans="1:23" x14ac:dyDescent="0.25">
      <c r="A91" s="316"/>
      <c r="B91" s="316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</row>
    <row r="92" spans="1:23" x14ac:dyDescent="0.25">
      <c r="A92" s="316"/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</row>
    <row r="93" spans="1:23" x14ac:dyDescent="0.25">
      <c r="A93" s="316"/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</row>
    <row r="94" spans="1:23" x14ac:dyDescent="0.25">
      <c r="A94" s="316"/>
      <c r="B94" s="316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</row>
    <row r="95" spans="1:23" x14ac:dyDescent="0.25">
      <c r="A95" s="316"/>
      <c r="B95" s="316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</row>
    <row r="96" spans="1:23" x14ac:dyDescent="0.25">
      <c r="A96" s="316"/>
      <c r="B96" s="316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</row>
    <row r="97" spans="1:23" x14ac:dyDescent="0.25">
      <c r="A97" s="316"/>
      <c r="B97" s="316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</row>
    <row r="98" spans="1:23" x14ac:dyDescent="0.25">
      <c r="A98" s="316"/>
      <c r="B98" s="316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</row>
    <row r="99" spans="1:23" x14ac:dyDescent="0.25">
      <c r="A99" s="316"/>
      <c r="B99" s="316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</row>
    <row r="100" spans="1:23" x14ac:dyDescent="0.25">
      <c r="A100" s="316"/>
      <c r="B100" s="316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</row>
    <row r="101" spans="1:23" x14ac:dyDescent="0.25">
      <c r="A101" s="316"/>
      <c r="B101" s="316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</row>
    <row r="102" spans="1:23" x14ac:dyDescent="0.25">
      <c r="A102" s="316"/>
      <c r="B102" s="316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</row>
    <row r="103" spans="1:23" x14ac:dyDescent="0.25">
      <c r="A103" s="316"/>
      <c r="B103" s="316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</row>
    <row r="104" spans="1:23" x14ac:dyDescent="0.25">
      <c r="A104" s="316"/>
      <c r="B104" s="316"/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</row>
    <row r="105" spans="1:23" x14ac:dyDescent="0.25">
      <c r="A105" s="316"/>
      <c r="B105" s="316"/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</row>
    <row r="106" spans="1:23" x14ac:dyDescent="0.25">
      <c r="A106" s="316"/>
      <c r="B106" s="316"/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</row>
    <row r="107" spans="1:23" x14ac:dyDescent="0.25">
      <c r="A107" s="316"/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</row>
    <row r="108" spans="1:23" x14ac:dyDescent="0.25">
      <c r="A108" s="316"/>
      <c r="B108" s="316"/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</row>
    <row r="109" spans="1:23" x14ac:dyDescent="0.25">
      <c r="A109" s="316"/>
      <c r="B109" s="316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</row>
    <row r="110" spans="1:23" x14ac:dyDescent="0.25">
      <c r="A110" s="316"/>
      <c r="B110" s="316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</row>
    <row r="111" spans="1:23" x14ac:dyDescent="0.25">
      <c r="A111" s="316"/>
      <c r="B111" s="316"/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</row>
    <row r="112" spans="1:23" x14ac:dyDescent="0.25">
      <c r="A112" s="316"/>
      <c r="B112" s="316"/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</row>
    <row r="113" spans="1:23" x14ac:dyDescent="0.25">
      <c r="A113" s="316"/>
      <c r="B113" s="316"/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</row>
    <row r="114" spans="1:23" x14ac:dyDescent="0.25">
      <c r="A114" s="316"/>
      <c r="B114" s="316"/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</row>
    <row r="115" spans="1:23" x14ac:dyDescent="0.25">
      <c r="A115" s="316"/>
      <c r="B115" s="316"/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</row>
    <row r="116" spans="1:23" x14ac:dyDescent="0.25">
      <c r="A116" s="316"/>
      <c r="B116" s="316"/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</row>
    <row r="117" spans="1:23" x14ac:dyDescent="0.25">
      <c r="A117" s="316"/>
      <c r="B117" s="316"/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</row>
    <row r="118" spans="1:23" x14ac:dyDescent="0.25">
      <c r="A118" s="316"/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</row>
    <row r="119" spans="1:23" x14ac:dyDescent="0.25">
      <c r="A119" s="316"/>
      <c r="B119" s="316"/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</row>
    <row r="120" spans="1:23" x14ac:dyDescent="0.25">
      <c r="A120" s="316"/>
      <c r="B120" s="316"/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</row>
    <row r="121" spans="1:23" x14ac:dyDescent="0.25">
      <c r="A121" s="316"/>
      <c r="B121" s="316"/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</row>
    <row r="122" spans="1:23" x14ac:dyDescent="0.25">
      <c r="A122" s="316"/>
      <c r="B122" s="316"/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</row>
    <row r="123" spans="1:23" x14ac:dyDescent="0.25">
      <c r="A123" s="316"/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</row>
    <row r="124" spans="1:23" x14ac:dyDescent="0.25">
      <c r="A124" s="316"/>
      <c r="B124" s="316"/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</row>
    <row r="125" spans="1:23" x14ac:dyDescent="0.25">
      <c r="A125" s="316"/>
      <c r="B125" s="316"/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</row>
    <row r="126" spans="1:23" x14ac:dyDescent="0.25">
      <c r="A126" s="316"/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</row>
    <row r="127" spans="1:23" x14ac:dyDescent="0.25">
      <c r="A127" s="316"/>
      <c r="B127" s="316"/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</row>
    <row r="128" spans="1:23" x14ac:dyDescent="0.25">
      <c r="A128" s="316"/>
      <c r="B128" s="316"/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</row>
    <row r="129" spans="1:23" x14ac:dyDescent="0.25">
      <c r="A129" s="316"/>
      <c r="B129" s="316"/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</row>
    <row r="130" spans="1:23" x14ac:dyDescent="0.25">
      <c r="A130" s="316"/>
      <c r="B130" s="316"/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</row>
    <row r="131" spans="1:23" x14ac:dyDescent="0.25">
      <c r="A131" s="316"/>
      <c r="B131" s="316"/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</row>
    <row r="132" spans="1:23" x14ac:dyDescent="0.25">
      <c r="A132" s="316"/>
      <c r="B132" s="316"/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</row>
    <row r="133" spans="1:23" x14ac:dyDescent="0.25">
      <c r="A133" s="316"/>
      <c r="B133" s="316"/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</row>
    <row r="134" spans="1:23" x14ac:dyDescent="0.25">
      <c r="A134" s="316"/>
      <c r="B134" s="316"/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</row>
    <row r="135" spans="1:23" x14ac:dyDescent="0.25">
      <c r="A135" s="316"/>
      <c r="B135" s="316"/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</row>
    <row r="136" spans="1:23" x14ac:dyDescent="0.25">
      <c r="A136" s="316"/>
      <c r="B136" s="316"/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</row>
    <row r="137" spans="1:23" x14ac:dyDescent="0.25">
      <c r="A137" s="316"/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</row>
    <row r="138" spans="1:23" x14ac:dyDescent="0.25">
      <c r="A138" s="316"/>
      <c r="B138" s="316"/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</row>
    <row r="139" spans="1:23" x14ac:dyDescent="0.25">
      <c r="A139" s="316"/>
      <c r="B139" s="316"/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</row>
    <row r="140" spans="1:23" x14ac:dyDescent="0.25">
      <c r="A140" s="316"/>
      <c r="B140" s="316"/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</row>
    <row r="141" spans="1:23" x14ac:dyDescent="0.25">
      <c r="A141" s="316"/>
      <c r="B141" s="316"/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</row>
    <row r="142" spans="1:23" x14ac:dyDescent="0.25">
      <c r="A142" s="316"/>
      <c r="B142" s="316"/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</row>
    <row r="143" spans="1:23" x14ac:dyDescent="0.25">
      <c r="A143" s="316"/>
      <c r="B143" s="316"/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</row>
    <row r="144" spans="1:23" x14ac:dyDescent="0.25">
      <c r="A144" s="316"/>
      <c r="B144" s="316"/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</row>
    <row r="145" spans="1:23" x14ac:dyDescent="0.25">
      <c r="A145" s="316"/>
      <c r="B145" s="316"/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</row>
    <row r="146" spans="1:23" x14ac:dyDescent="0.25">
      <c r="A146" s="316"/>
      <c r="B146" s="316"/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</row>
    <row r="147" spans="1:23" x14ac:dyDescent="0.25">
      <c r="A147" s="316"/>
      <c r="B147" s="316"/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</row>
    <row r="148" spans="1:23" x14ac:dyDescent="0.25">
      <c r="A148" s="316"/>
      <c r="B148" s="316"/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</row>
    <row r="149" spans="1:23" x14ac:dyDescent="0.25">
      <c r="A149" s="316"/>
      <c r="B149" s="316"/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</row>
    <row r="150" spans="1:23" x14ac:dyDescent="0.25">
      <c r="A150" s="316"/>
      <c r="B150" s="316"/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</row>
    <row r="151" spans="1:23" x14ac:dyDescent="0.25">
      <c r="A151" s="316"/>
      <c r="B151" s="316"/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</row>
    <row r="152" spans="1:23" x14ac:dyDescent="0.25">
      <c r="A152" s="316"/>
      <c r="B152" s="316"/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</row>
    <row r="153" spans="1:23" x14ac:dyDescent="0.25">
      <c r="A153" s="316"/>
      <c r="B153" s="316"/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</row>
    <row r="154" spans="1:23" x14ac:dyDescent="0.25">
      <c r="A154" s="316"/>
      <c r="B154" s="316"/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</row>
    <row r="155" spans="1:23" x14ac:dyDescent="0.25">
      <c r="A155" s="316"/>
      <c r="B155" s="316"/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</row>
    <row r="156" spans="1:23" x14ac:dyDescent="0.25">
      <c r="A156" s="316"/>
      <c r="B156" s="316"/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</row>
    <row r="157" spans="1:23" x14ac:dyDescent="0.25">
      <c r="A157" s="316"/>
      <c r="B157" s="316"/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</row>
    <row r="158" spans="1:23" x14ac:dyDescent="0.25">
      <c r="A158" s="316"/>
      <c r="B158" s="316"/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</row>
    <row r="159" spans="1:23" x14ac:dyDescent="0.25">
      <c r="A159" s="316"/>
      <c r="B159" s="316"/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</row>
    <row r="160" spans="1:23" x14ac:dyDescent="0.25">
      <c r="A160" s="316"/>
      <c r="B160" s="316"/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</row>
    <row r="161" spans="1:23" x14ac:dyDescent="0.25">
      <c r="A161" s="316"/>
      <c r="B161" s="316"/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</row>
    <row r="162" spans="1:23" x14ac:dyDescent="0.25">
      <c r="A162" s="316"/>
      <c r="B162" s="316"/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</row>
    <row r="163" spans="1:23" x14ac:dyDescent="0.25">
      <c r="A163" s="316"/>
      <c r="B163" s="316"/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</row>
    <row r="164" spans="1:23" x14ac:dyDescent="0.25">
      <c r="A164" s="316"/>
      <c r="B164" s="316"/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</row>
    <row r="165" spans="1:23" x14ac:dyDescent="0.25">
      <c r="A165" s="316"/>
      <c r="B165" s="316"/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</row>
    <row r="166" spans="1:23" x14ac:dyDescent="0.25">
      <c r="A166" s="316"/>
      <c r="B166" s="316"/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</row>
    <row r="167" spans="1:23" x14ac:dyDescent="0.25">
      <c r="A167" s="316"/>
      <c r="B167" s="316"/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</row>
    <row r="168" spans="1:23" x14ac:dyDescent="0.25">
      <c r="A168" s="316"/>
      <c r="B168" s="316"/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</row>
    <row r="169" spans="1:23" x14ac:dyDescent="0.25">
      <c r="A169" s="316"/>
      <c r="B169" s="316"/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</row>
    <row r="170" spans="1:23" x14ac:dyDescent="0.25">
      <c r="A170" s="316"/>
      <c r="B170" s="316"/>
      <c r="C170" s="316"/>
      <c r="D170" s="316"/>
      <c r="E170" s="316"/>
      <c r="F170" s="316"/>
      <c r="G170" s="316"/>
      <c r="H170" s="316"/>
      <c r="I170" s="316"/>
      <c r="J170" s="316"/>
      <c r="K170" s="316"/>
      <c r="L170" s="316"/>
      <c r="M170" s="316"/>
      <c r="N170" s="316"/>
      <c r="O170" s="316"/>
      <c r="P170" s="316"/>
      <c r="Q170" s="316"/>
      <c r="R170" s="316"/>
      <c r="S170" s="316"/>
      <c r="T170" s="316"/>
      <c r="U170" s="316"/>
      <c r="V170" s="316"/>
      <c r="W170" s="316"/>
    </row>
    <row r="171" spans="1:23" x14ac:dyDescent="0.25">
      <c r="A171" s="316"/>
      <c r="B171" s="316"/>
      <c r="C171" s="316"/>
      <c r="D171" s="316"/>
      <c r="E171" s="316"/>
      <c r="F171" s="316"/>
      <c r="G171" s="316"/>
      <c r="H171" s="316"/>
      <c r="I171" s="316"/>
      <c r="J171" s="316"/>
      <c r="K171" s="316"/>
      <c r="L171" s="316"/>
      <c r="M171" s="316"/>
      <c r="N171" s="316"/>
      <c r="O171" s="316"/>
      <c r="P171" s="316"/>
      <c r="Q171" s="316"/>
      <c r="R171" s="316"/>
      <c r="S171" s="316"/>
      <c r="T171" s="316"/>
      <c r="U171" s="316"/>
      <c r="V171" s="316"/>
      <c r="W171" s="316"/>
    </row>
    <row r="172" spans="1:23" x14ac:dyDescent="0.25">
      <c r="A172" s="316"/>
      <c r="B172" s="316"/>
      <c r="C172" s="316"/>
      <c r="D172" s="316"/>
      <c r="E172" s="316"/>
      <c r="F172" s="316"/>
      <c r="G172" s="316"/>
      <c r="H172" s="316"/>
      <c r="I172" s="316"/>
      <c r="J172" s="316"/>
      <c r="K172" s="316"/>
      <c r="L172" s="316"/>
      <c r="M172" s="316"/>
      <c r="N172" s="316"/>
      <c r="O172" s="316"/>
      <c r="P172" s="316"/>
      <c r="Q172" s="316"/>
      <c r="R172" s="316"/>
      <c r="S172" s="316"/>
      <c r="T172" s="316"/>
      <c r="U172" s="316"/>
      <c r="V172" s="316"/>
      <c r="W172" s="316"/>
    </row>
    <row r="173" spans="1:23" x14ac:dyDescent="0.25">
      <c r="A173" s="316"/>
      <c r="B173" s="316"/>
      <c r="C173" s="316"/>
      <c r="D173" s="316"/>
      <c r="E173" s="316"/>
      <c r="F173" s="316"/>
      <c r="G173" s="316"/>
      <c r="H173" s="316"/>
      <c r="I173" s="316"/>
      <c r="J173" s="316"/>
      <c r="K173" s="316"/>
      <c r="L173" s="316"/>
      <c r="M173" s="316"/>
      <c r="N173" s="316"/>
      <c r="O173" s="316"/>
      <c r="P173" s="316"/>
      <c r="Q173" s="316"/>
      <c r="R173" s="316"/>
      <c r="S173" s="316"/>
      <c r="T173" s="316"/>
      <c r="U173" s="316"/>
      <c r="V173" s="316"/>
      <c r="W173" s="316"/>
    </row>
    <row r="174" spans="1:23" x14ac:dyDescent="0.25">
      <c r="A174" s="316"/>
      <c r="B174" s="316"/>
      <c r="C174" s="316"/>
      <c r="D174" s="316"/>
      <c r="E174" s="316"/>
      <c r="F174" s="316"/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</row>
    <row r="175" spans="1:23" x14ac:dyDescent="0.25">
      <c r="A175" s="316"/>
      <c r="B175" s="316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</row>
    <row r="176" spans="1:23" x14ac:dyDescent="0.25">
      <c r="A176" s="316"/>
      <c r="B176" s="316"/>
      <c r="C176" s="316"/>
      <c r="D176" s="316"/>
      <c r="E176" s="316"/>
      <c r="F176" s="316"/>
      <c r="G176" s="316"/>
      <c r="H176" s="316"/>
      <c r="I176" s="316"/>
      <c r="J176" s="316"/>
      <c r="K176" s="316"/>
      <c r="L176" s="316"/>
      <c r="M176" s="316"/>
      <c r="N176" s="316"/>
      <c r="O176" s="316"/>
      <c r="P176" s="316"/>
      <c r="Q176" s="316"/>
      <c r="R176" s="316"/>
      <c r="S176" s="316"/>
      <c r="T176" s="316"/>
      <c r="U176" s="316"/>
      <c r="V176" s="316"/>
      <c r="W176" s="316"/>
    </row>
    <row r="177" spans="1:23" x14ac:dyDescent="0.25">
      <c r="A177" s="316"/>
      <c r="B177" s="316"/>
      <c r="C177" s="316"/>
      <c r="D177" s="316"/>
      <c r="E177" s="316"/>
      <c r="F177" s="316"/>
      <c r="G177" s="316"/>
      <c r="H177" s="316"/>
      <c r="I177" s="316"/>
      <c r="J177" s="316"/>
      <c r="K177" s="316"/>
      <c r="L177" s="316"/>
      <c r="M177" s="316"/>
      <c r="N177" s="316"/>
      <c r="O177" s="316"/>
      <c r="P177" s="316"/>
      <c r="Q177" s="316"/>
      <c r="R177" s="316"/>
      <c r="S177" s="316"/>
      <c r="T177" s="316"/>
      <c r="U177" s="316"/>
      <c r="V177" s="316"/>
      <c r="W177" s="316"/>
    </row>
    <row r="178" spans="1:23" x14ac:dyDescent="0.25">
      <c r="A178" s="316"/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16"/>
      <c r="P178" s="316"/>
      <c r="Q178" s="316"/>
      <c r="R178" s="316"/>
      <c r="S178" s="316"/>
      <c r="T178" s="316"/>
      <c r="U178" s="316"/>
      <c r="V178" s="316"/>
      <c r="W178" s="316"/>
    </row>
    <row r="179" spans="1:23" x14ac:dyDescent="0.25">
      <c r="A179" s="316"/>
      <c r="B179" s="316"/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16"/>
      <c r="R179" s="316"/>
      <c r="S179" s="316"/>
      <c r="T179" s="316"/>
      <c r="U179" s="316"/>
      <c r="V179" s="316"/>
      <c r="W179" s="316"/>
    </row>
    <row r="180" spans="1:23" x14ac:dyDescent="0.25">
      <c r="A180" s="316"/>
      <c r="B180" s="316"/>
      <c r="C180" s="316"/>
      <c r="D180" s="316"/>
      <c r="E180" s="316"/>
      <c r="F180" s="316"/>
      <c r="G180" s="316"/>
      <c r="H180" s="316"/>
      <c r="I180" s="316"/>
      <c r="J180" s="316"/>
      <c r="K180" s="316"/>
      <c r="L180" s="316"/>
      <c r="M180" s="316"/>
      <c r="N180" s="316"/>
      <c r="O180" s="316"/>
      <c r="P180" s="316"/>
      <c r="Q180" s="316"/>
      <c r="R180" s="316"/>
      <c r="S180" s="316"/>
      <c r="T180" s="316"/>
      <c r="U180" s="316"/>
      <c r="V180" s="316"/>
      <c r="W180" s="316"/>
    </row>
    <row r="181" spans="1:23" x14ac:dyDescent="0.25">
      <c r="A181" s="316"/>
      <c r="B181" s="316"/>
      <c r="C181" s="316"/>
      <c r="D181" s="316"/>
      <c r="E181" s="316"/>
      <c r="F181" s="316"/>
      <c r="G181" s="316"/>
      <c r="H181" s="316"/>
      <c r="I181" s="316"/>
      <c r="J181" s="316"/>
      <c r="K181" s="316"/>
      <c r="L181" s="316"/>
      <c r="M181" s="316"/>
      <c r="N181" s="316"/>
      <c r="O181" s="316"/>
      <c r="P181" s="316"/>
      <c r="Q181" s="316"/>
      <c r="R181" s="316"/>
      <c r="S181" s="316"/>
      <c r="T181" s="316"/>
      <c r="U181" s="316"/>
      <c r="V181" s="316"/>
      <c r="W181" s="316"/>
    </row>
    <row r="182" spans="1:23" x14ac:dyDescent="0.25">
      <c r="A182" s="316"/>
      <c r="B182" s="316"/>
      <c r="C182" s="316"/>
      <c r="D182" s="316"/>
      <c r="E182" s="316"/>
      <c r="F182" s="316"/>
      <c r="G182" s="316"/>
      <c r="H182" s="316"/>
      <c r="I182" s="316"/>
      <c r="J182" s="316"/>
      <c r="K182" s="316"/>
      <c r="L182" s="316"/>
      <c r="M182" s="316"/>
      <c r="N182" s="316"/>
      <c r="O182" s="316"/>
      <c r="P182" s="316"/>
      <c r="Q182" s="316"/>
      <c r="R182" s="316"/>
      <c r="S182" s="316"/>
      <c r="T182" s="316"/>
      <c r="U182" s="316"/>
      <c r="V182" s="316"/>
      <c r="W182" s="316"/>
    </row>
    <row r="183" spans="1:23" x14ac:dyDescent="0.25">
      <c r="A183" s="316"/>
      <c r="B183" s="316"/>
      <c r="C183" s="316"/>
      <c r="D183" s="316"/>
      <c r="E183" s="316"/>
      <c r="F183" s="316"/>
      <c r="G183" s="316"/>
      <c r="H183" s="316"/>
      <c r="I183" s="316"/>
      <c r="J183" s="316"/>
      <c r="K183" s="316"/>
      <c r="L183" s="316"/>
      <c r="M183" s="316"/>
      <c r="N183" s="316"/>
      <c r="O183" s="316"/>
      <c r="P183" s="316"/>
      <c r="Q183" s="316"/>
      <c r="R183" s="316"/>
      <c r="S183" s="316"/>
      <c r="T183" s="316"/>
      <c r="U183" s="316"/>
      <c r="V183" s="316"/>
      <c r="W183" s="316"/>
    </row>
    <row r="184" spans="1:23" x14ac:dyDescent="0.25">
      <c r="A184" s="316"/>
      <c r="B184" s="316"/>
      <c r="C184" s="316"/>
      <c r="D184" s="316"/>
      <c r="E184" s="316"/>
      <c r="F184" s="316"/>
      <c r="G184" s="316"/>
      <c r="H184" s="316"/>
      <c r="I184" s="316"/>
      <c r="J184" s="316"/>
      <c r="K184" s="316"/>
      <c r="L184" s="316"/>
      <c r="M184" s="316"/>
      <c r="N184" s="316"/>
      <c r="O184" s="316"/>
      <c r="P184" s="316"/>
      <c r="Q184" s="316"/>
      <c r="R184" s="316"/>
      <c r="S184" s="316"/>
      <c r="T184" s="316"/>
      <c r="U184" s="316"/>
      <c r="V184" s="316"/>
      <c r="W184" s="316"/>
    </row>
    <row r="185" spans="1:23" x14ac:dyDescent="0.25">
      <c r="A185" s="316"/>
      <c r="B185" s="316"/>
      <c r="C185" s="316"/>
      <c r="D185" s="316"/>
      <c r="E185" s="316"/>
      <c r="F185" s="316"/>
      <c r="G185" s="316"/>
      <c r="H185" s="316"/>
      <c r="I185" s="316"/>
      <c r="J185" s="316"/>
      <c r="K185" s="316"/>
      <c r="L185" s="316"/>
      <c r="M185" s="316"/>
      <c r="N185" s="316"/>
      <c r="O185" s="316"/>
      <c r="P185" s="316"/>
      <c r="Q185" s="316"/>
      <c r="R185" s="316"/>
      <c r="S185" s="316"/>
      <c r="T185" s="316"/>
      <c r="U185" s="316"/>
      <c r="V185" s="316"/>
      <c r="W185" s="316"/>
    </row>
    <row r="186" spans="1:23" x14ac:dyDescent="0.25">
      <c r="A186" s="316"/>
      <c r="B186" s="316"/>
      <c r="C186" s="316"/>
      <c r="D186" s="316"/>
      <c r="E186" s="316"/>
      <c r="F186" s="316"/>
      <c r="G186" s="316"/>
      <c r="H186" s="316"/>
      <c r="I186" s="316"/>
      <c r="J186" s="316"/>
      <c r="K186" s="316"/>
      <c r="L186" s="316"/>
      <c r="M186" s="316"/>
      <c r="N186" s="316"/>
      <c r="O186" s="316"/>
      <c r="P186" s="316"/>
      <c r="Q186" s="316"/>
      <c r="R186" s="316"/>
      <c r="S186" s="316"/>
      <c r="T186" s="316"/>
      <c r="U186" s="316"/>
      <c r="V186" s="316"/>
      <c r="W186" s="316"/>
    </row>
    <row r="187" spans="1:23" x14ac:dyDescent="0.25">
      <c r="A187" s="316"/>
      <c r="B187" s="316"/>
      <c r="C187" s="316"/>
      <c r="D187" s="316"/>
      <c r="E187" s="316"/>
      <c r="F187" s="316"/>
      <c r="G187" s="316"/>
      <c r="H187" s="316"/>
      <c r="I187" s="316"/>
      <c r="J187" s="316"/>
      <c r="K187" s="316"/>
      <c r="L187" s="316"/>
      <c r="M187" s="316"/>
      <c r="N187" s="316"/>
      <c r="O187" s="316"/>
      <c r="P187" s="316"/>
      <c r="Q187" s="316"/>
      <c r="R187" s="316"/>
      <c r="S187" s="316"/>
      <c r="T187" s="316"/>
      <c r="U187" s="316"/>
      <c r="V187" s="316"/>
      <c r="W187" s="316"/>
    </row>
    <row r="188" spans="1:23" x14ac:dyDescent="0.25">
      <c r="A188" s="316"/>
      <c r="B188" s="316"/>
      <c r="C188" s="316"/>
      <c r="D188" s="316"/>
      <c r="E188" s="316"/>
      <c r="F188" s="316"/>
      <c r="G188" s="316"/>
      <c r="H188" s="316"/>
      <c r="I188" s="316"/>
      <c r="J188" s="316"/>
      <c r="K188" s="316"/>
      <c r="L188" s="316"/>
      <c r="M188" s="316"/>
      <c r="N188" s="316"/>
      <c r="O188" s="316"/>
      <c r="P188" s="316"/>
      <c r="Q188" s="316"/>
      <c r="R188" s="316"/>
      <c r="S188" s="316"/>
      <c r="T188" s="316"/>
      <c r="U188" s="316"/>
      <c r="V188" s="316"/>
      <c r="W188" s="316"/>
    </row>
    <row r="189" spans="1:23" x14ac:dyDescent="0.25">
      <c r="A189" s="316"/>
      <c r="B189" s="316"/>
      <c r="C189" s="316"/>
      <c r="D189" s="316"/>
      <c r="E189" s="316"/>
      <c r="F189" s="316"/>
      <c r="G189" s="316"/>
      <c r="H189" s="316"/>
      <c r="I189" s="316"/>
      <c r="J189" s="316"/>
      <c r="K189" s="316"/>
      <c r="L189" s="316"/>
      <c r="M189" s="316"/>
      <c r="N189" s="316"/>
      <c r="O189" s="316"/>
      <c r="P189" s="316"/>
      <c r="Q189" s="316"/>
      <c r="R189" s="316"/>
      <c r="S189" s="316"/>
      <c r="T189" s="316"/>
      <c r="U189" s="316"/>
      <c r="V189" s="316"/>
      <c r="W189" s="316"/>
    </row>
    <row r="190" spans="1:23" x14ac:dyDescent="0.25">
      <c r="A190" s="316"/>
      <c r="B190" s="316"/>
      <c r="C190" s="316"/>
      <c r="D190" s="316"/>
      <c r="E190" s="316"/>
      <c r="F190" s="316"/>
      <c r="G190" s="316"/>
      <c r="H190" s="316"/>
      <c r="I190" s="316"/>
      <c r="J190" s="316"/>
      <c r="K190" s="316"/>
      <c r="L190" s="316"/>
      <c r="M190" s="316"/>
      <c r="N190" s="316"/>
      <c r="O190" s="316"/>
      <c r="P190" s="316"/>
      <c r="Q190" s="316"/>
      <c r="R190" s="316"/>
      <c r="S190" s="316"/>
      <c r="T190" s="316"/>
      <c r="U190" s="316"/>
      <c r="V190" s="316"/>
      <c r="W190" s="316"/>
    </row>
    <row r="191" spans="1:23" x14ac:dyDescent="0.25">
      <c r="A191" s="316"/>
      <c r="B191" s="316"/>
      <c r="C191" s="316"/>
      <c r="D191" s="316"/>
      <c r="E191" s="316"/>
      <c r="F191" s="316"/>
      <c r="G191" s="316"/>
      <c r="H191" s="316"/>
      <c r="I191" s="316"/>
      <c r="J191" s="316"/>
      <c r="K191" s="316"/>
      <c r="L191" s="316"/>
      <c r="M191" s="316"/>
      <c r="N191" s="316"/>
      <c r="O191" s="316"/>
      <c r="P191" s="316"/>
      <c r="Q191" s="316"/>
      <c r="R191" s="316"/>
      <c r="S191" s="316"/>
      <c r="T191" s="316"/>
      <c r="U191" s="316"/>
      <c r="V191" s="316"/>
      <c r="W191" s="316"/>
    </row>
    <row r="192" spans="1:23" x14ac:dyDescent="0.25">
      <c r="A192" s="316"/>
      <c r="B192" s="316"/>
      <c r="C192" s="316"/>
      <c r="D192" s="316"/>
      <c r="E192" s="316"/>
      <c r="F192" s="316"/>
      <c r="G192" s="316"/>
      <c r="H192" s="316"/>
      <c r="I192" s="316"/>
      <c r="J192" s="316"/>
      <c r="K192" s="316"/>
      <c r="L192" s="316"/>
      <c r="M192" s="316"/>
      <c r="N192" s="316"/>
      <c r="O192" s="316"/>
      <c r="P192" s="316"/>
      <c r="Q192" s="316"/>
      <c r="R192" s="316"/>
      <c r="S192" s="316"/>
      <c r="T192" s="316"/>
      <c r="U192" s="316"/>
      <c r="V192" s="316"/>
      <c r="W192" s="316"/>
    </row>
    <row r="193" spans="1:23" x14ac:dyDescent="0.25">
      <c r="A193" s="316"/>
      <c r="B193" s="316"/>
      <c r="C193" s="316"/>
      <c r="D193" s="316"/>
      <c r="E193" s="316"/>
      <c r="F193" s="316"/>
      <c r="G193" s="316"/>
      <c r="H193" s="316"/>
      <c r="I193" s="316"/>
      <c r="J193" s="316"/>
      <c r="K193" s="316"/>
      <c r="L193" s="316"/>
      <c r="M193" s="316"/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</row>
    <row r="194" spans="1:23" x14ac:dyDescent="0.25">
      <c r="A194" s="316"/>
      <c r="B194" s="316"/>
      <c r="C194" s="316"/>
      <c r="D194" s="316"/>
      <c r="E194" s="316"/>
      <c r="F194" s="316"/>
      <c r="G194" s="316"/>
      <c r="H194" s="316"/>
      <c r="I194" s="316"/>
      <c r="J194" s="316"/>
      <c r="K194" s="316"/>
      <c r="L194" s="316"/>
      <c r="M194" s="316"/>
      <c r="N194" s="316"/>
      <c r="O194" s="316"/>
      <c r="P194" s="316"/>
      <c r="Q194" s="316"/>
      <c r="R194" s="316"/>
      <c r="S194" s="316"/>
      <c r="T194" s="316"/>
      <c r="U194" s="316"/>
      <c r="V194" s="316"/>
      <c r="W194" s="316"/>
    </row>
    <row r="195" spans="1:23" x14ac:dyDescent="0.25">
      <c r="A195" s="316"/>
      <c r="B195" s="316"/>
      <c r="C195" s="316"/>
      <c r="D195" s="316"/>
      <c r="E195" s="316"/>
      <c r="F195" s="316"/>
      <c r="G195" s="316"/>
      <c r="H195" s="316"/>
      <c r="I195" s="316"/>
      <c r="J195" s="316"/>
      <c r="K195" s="316"/>
      <c r="L195" s="316"/>
      <c r="M195" s="316"/>
      <c r="N195" s="316"/>
      <c r="O195" s="316"/>
      <c r="P195" s="316"/>
      <c r="Q195" s="316"/>
      <c r="R195" s="316"/>
      <c r="S195" s="316"/>
      <c r="T195" s="316"/>
      <c r="U195" s="316"/>
      <c r="V195" s="316"/>
      <c r="W195" s="316"/>
    </row>
    <row r="196" spans="1:23" x14ac:dyDescent="0.25">
      <c r="A196" s="316"/>
      <c r="B196" s="316"/>
      <c r="C196" s="316"/>
      <c r="D196" s="316"/>
      <c r="E196" s="316"/>
      <c r="F196" s="316"/>
      <c r="G196" s="316"/>
      <c r="H196" s="316"/>
      <c r="I196" s="316"/>
      <c r="J196" s="316"/>
      <c r="K196" s="316"/>
      <c r="L196" s="316"/>
      <c r="M196" s="316"/>
      <c r="N196" s="316"/>
      <c r="O196" s="316"/>
      <c r="P196" s="316"/>
      <c r="Q196" s="316"/>
      <c r="R196" s="316"/>
      <c r="S196" s="316"/>
      <c r="T196" s="316"/>
      <c r="U196" s="316"/>
      <c r="V196" s="316"/>
      <c r="W196" s="316"/>
    </row>
    <row r="197" spans="1:23" x14ac:dyDescent="0.25">
      <c r="A197" s="316"/>
      <c r="B197" s="316"/>
      <c r="C197" s="316"/>
      <c r="D197" s="316"/>
      <c r="E197" s="316"/>
      <c r="F197" s="316"/>
      <c r="G197" s="316"/>
      <c r="H197" s="316"/>
      <c r="I197" s="316"/>
      <c r="J197" s="316"/>
      <c r="K197" s="316"/>
      <c r="L197" s="316"/>
      <c r="M197" s="316"/>
      <c r="N197" s="316"/>
      <c r="O197" s="316"/>
      <c r="P197" s="316"/>
      <c r="Q197" s="316"/>
      <c r="R197" s="316"/>
      <c r="S197" s="316"/>
      <c r="T197" s="316"/>
      <c r="U197" s="316"/>
      <c r="V197" s="316"/>
      <c r="W197" s="316"/>
    </row>
    <row r="198" spans="1:23" x14ac:dyDescent="0.25">
      <c r="A198" s="316"/>
      <c r="B198" s="316"/>
      <c r="C198" s="316"/>
      <c r="D198" s="316"/>
      <c r="E198" s="316"/>
      <c r="F198" s="316"/>
      <c r="G198" s="316"/>
      <c r="H198" s="316"/>
      <c r="I198" s="316"/>
      <c r="J198" s="316"/>
      <c r="K198" s="316"/>
      <c r="L198" s="316"/>
      <c r="M198" s="316"/>
      <c r="N198" s="316"/>
      <c r="O198" s="316"/>
      <c r="P198" s="316"/>
      <c r="Q198" s="316"/>
      <c r="R198" s="316"/>
      <c r="S198" s="316"/>
      <c r="T198" s="316"/>
      <c r="U198" s="316"/>
      <c r="V198" s="316"/>
      <c r="W198" s="316"/>
    </row>
    <row r="199" spans="1:23" x14ac:dyDescent="0.25">
      <c r="A199" s="316"/>
      <c r="B199" s="316"/>
      <c r="C199" s="316"/>
      <c r="D199" s="316"/>
      <c r="E199" s="316"/>
      <c r="F199" s="316"/>
      <c r="G199" s="316"/>
      <c r="H199" s="316"/>
      <c r="I199" s="316"/>
      <c r="J199" s="316"/>
      <c r="K199" s="316"/>
      <c r="L199" s="316"/>
      <c r="M199" s="316"/>
      <c r="N199" s="316"/>
      <c r="O199" s="316"/>
      <c r="P199" s="316"/>
      <c r="Q199" s="316"/>
      <c r="R199" s="316"/>
      <c r="S199" s="316"/>
      <c r="T199" s="316"/>
      <c r="U199" s="316"/>
      <c r="V199" s="316"/>
      <c r="W199" s="316"/>
    </row>
    <row r="200" spans="1:23" x14ac:dyDescent="0.25">
      <c r="A200" s="316"/>
      <c r="B200" s="316"/>
      <c r="C200" s="316"/>
      <c r="D200" s="316"/>
      <c r="E200" s="316"/>
      <c r="F200" s="316"/>
      <c r="G200" s="316"/>
      <c r="H200" s="316"/>
      <c r="I200" s="316"/>
      <c r="J200" s="316"/>
      <c r="K200" s="316"/>
      <c r="L200" s="316"/>
      <c r="M200" s="316"/>
      <c r="N200" s="316"/>
      <c r="O200" s="316"/>
      <c r="P200" s="316"/>
      <c r="Q200" s="316"/>
      <c r="R200" s="316"/>
      <c r="S200" s="316"/>
      <c r="T200" s="316"/>
      <c r="U200" s="316"/>
      <c r="V200" s="316"/>
      <c r="W200" s="316"/>
    </row>
    <row r="201" spans="1:23" x14ac:dyDescent="0.25">
      <c r="A201" s="316"/>
      <c r="B201" s="316"/>
      <c r="C201" s="316"/>
      <c r="D201" s="316"/>
      <c r="E201" s="316"/>
      <c r="F201" s="316"/>
      <c r="G201" s="316"/>
      <c r="H201" s="316"/>
      <c r="I201" s="316"/>
      <c r="J201" s="316"/>
      <c r="K201" s="316"/>
      <c r="L201" s="316"/>
      <c r="M201" s="316"/>
      <c r="N201" s="316"/>
      <c r="O201" s="316"/>
      <c r="P201" s="316"/>
      <c r="Q201" s="316"/>
      <c r="R201" s="316"/>
      <c r="S201" s="316"/>
      <c r="T201" s="316"/>
      <c r="U201" s="316"/>
      <c r="V201" s="316"/>
      <c r="W201" s="316"/>
    </row>
    <row r="202" spans="1:23" x14ac:dyDescent="0.25">
      <c r="A202" s="316"/>
      <c r="B202" s="316"/>
      <c r="C202" s="316"/>
      <c r="D202" s="316"/>
      <c r="E202" s="316"/>
      <c r="F202" s="316"/>
      <c r="G202" s="316"/>
      <c r="H202" s="316"/>
      <c r="I202" s="316"/>
      <c r="J202" s="316"/>
      <c r="K202" s="316"/>
      <c r="L202" s="316"/>
      <c r="M202" s="316"/>
      <c r="N202" s="316"/>
      <c r="O202" s="316"/>
      <c r="P202" s="316"/>
      <c r="Q202" s="316"/>
      <c r="R202" s="316"/>
      <c r="S202" s="316"/>
      <c r="T202" s="316"/>
      <c r="U202" s="316"/>
      <c r="V202" s="316"/>
      <c r="W202" s="316"/>
    </row>
    <row r="203" spans="1:23" x14ac:dyDescent="0.25">
      <c r="A203" s="316"/>
      <c r="B203" s="316"/>
      <c r="C203" s="316"/>
      <c r="D203" s="316"/>
      <c r="E203" s="316"/>
      <c r="F203" s="316"/>
      <c r="G203" s="316"/>
      <c r="H203" s="316"/>
      <c r="I203" s="316"/>
      <c r="J203" s="316"/>
      <c r="K203" s="316"/>
      <c r="L203" s="316"/>
      <c r="M203" s="316"/>
      <c r="N203" s="316"/>
      <c r="O203" s="316"/>
      <c r="P203" s="316"/>
      <c r="Q203" s="316"/>
      <c r="R203" s="316"/>
      <c r="S203" s="316"/>
      <c r="T203" s="316"/>
      <c r="U203" s="316"/>
      <c r="V203" s="316"/>
      <c r="W203" s="316"/>
    </row>
    <row r="204" spans="1:23" x14ac:dyDescent="0.25">
      <c r="A204" s="316"/>
      <c r="B204" s="316"/>
      <c r="C204" s="316"/>
      <c r="D204" s="316"/>
      <c r="E204" s="316"/>
      <c r="F204" s="316"/>
      <c r="G204" s="316"/>
      <c r="H204" s="316"/>
      <c r="I204" s="316"/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</row>
    <row r="205" spans="1:23" x14ac:dyDescent="0.25">
      <c r="A205" s="316"/>
      <c r="B205" s="316"/>
      <c r="C205" s="316"/>
      <c r="D205" s="316"/>
      <c r="E205" s="316"/>
      <c r="F205" s="316"/>
      <c r="G205" s="316"/>
      <c r="H205" s="316"/>
      <c r="I205" s="316"/>
      <c r="J205" s="316"/>
      <c r="K205" s="316"/>
      <c r="L205" s="316"/>
      <c r="M205" s="316"/>
      <c r="N205" s="316"/>
      <c r="O205" s="316"/>
      <c r="P205" s="316"/>
      <c r="Q205" s="316"/>
      <c r="R205" s="316"/>
      <c r="S205" s="316"/>
      <c r="T205" s="316"/>
      <c r="U205" s="316"/>
      <c r="V205" s="316"/>
      <c r="W205" s="316"/>
    </row>
    <row r="206" spans="1:23" x14ac:dyDescent="0.25">
      <c r="A206" s="316"/>
      <c r="B206" s="316"/>
      <c r="C206" s="316"/>
      <c r="D206" s="316"/>
      <c r="E206" s="316"/>
      <c r="F206" s="316"/>
      <c r="G206" s="316"/>
      <c r="H206" s="316"/>
      <c r="I206" s="316"/>
      <c r="J206" s="316"/>
      <c r="K206" s="316"/>
      <c r="L206" s="316"/>
      <c r="M206" s="316"/>
      <c r="N206" s="316"/>
      <c r="O206" s="316"/>
      <c r="P206" s="316"/>
      <c r="Q206" s="316"/>
      <c r="R206" s="316"/>
      <c r="S206" s="316"/>
      <c r="T206" s="316"/>
      <c r="U206" s="316"/>
      <c r="V206" s="316"/>
      <c r="W206" s="316"/>
    </row>
    <row r="207" spans="1:23" x14ac:dyDescent="0.25">
      <c r="A207" s="316"/>
      <c r="B207" s="316"/>
      <c r="C207" s="316"/>
      <c r="D207" s="316"/>
      <c r="E207" s="316"/>
      <c r="F207" s="316"/>
      <c r="G207" s="316"/>
      <c r="H207" s="316"/>
      <c r="I207" s="316"/>
      <c r="J207" s="316"/>
      <c r="K207" s="316"/>
      <c r="L207" s="316"/>
      <c r="M207" s="316"/>
      <c r="N207" s="316"/>
      <c r="O207" s="316"/>
      <c r="P207" s="316"/>
      <c r="Q207" s="316"/>
      <c r="R207" s="316"/>
      <c r="S207" s="316"/>
      <c r="T207" s="316"/>
      <c r="U207" s="316"/>
      <c r="V207" s="316"/>
      <c r="W207" s="316"/>
    </row>
    <row r="208" spans="1:23" x14ac:dyDescent="0.25">
      <c r="A208" s="316"/>
      <c r="B208" s="316"/>
      <c r="C208" s="316"/>
      <c r="D208" s="316"/>
      <c r="E208" s="316"/>
      <c r="F208" s="316"/>
      <c r="G208" s="316"/>
      <c r="H208" s="316"/>
      <c r="I208" s="316"/>
      <c r="J208" s="316"/>
      <c r="K208" s="316"/>
      <c r="L208" s="316"/>
      <c r="M208" s="316"/>
      <c r="N208" s="316"/>
      <c r="O208" s="316"/>
      <c r="P208" s="316"/>
      <c r="Q208" s="316"/>
      <c r="R208" s="316"/>
      <c r="S208" s="316"/>
      <c r="T208" s="316"/>
      <c r="U208" s="316"/>
      <c r="V208" s="316"/>
      <c r="W208" s="316"/>
    </row>
    <row r="209" spans="1:23" x14ac:dyDescent="0.25">
      <c r="A209" s="316"/>
      <c r="B209" s="316"/>
      <c r="C209" s="316"/>
      <c r="D209" s="316"/>
      <c r="E209" s="316"/>
      <c r="F209" s="316"/>
      <c r="G209" s="316"/>
      <c r="H209" s="316"/>
      <c r="I209" s="316"/>
      <c r="J209" s="316"/>
      <c r="K209" s="316"/>
      <c r="L209" s="316"/>
      <c r="M209" s="316"/>
      <c r="N209" s="316"/>
      <c r="O209" s="316"/>
      <c r="P209" s="316"/>
      <c r="Q209" s="316"/>
      <c r="R209" s="316"/>
      <c r="S209" s="316"/>
      <c r="T209" s="316"/>
      <c r="U209" s="316"/>
      <c r="V209" s="316"/>
      <c r="W209" s="316"/>
    </row>
    <row r="210" spans="1:23" x14ac:dyDescent="0.25">
      <c r="A210" s="316"/>
      <c r="B210" s="316"/>
      <c r="C210" s="316"/>
      <c r="D210" s="316"/>
      <c r="E210" s="316"/>
      <c r="F210" s="316"/>
      <c r="G210" s="316"/>
      <c r="H210" s="316"/>
      <c r="I210" s="316"/>
      <c r="J210" s="316"/>
      <c r="K210" s="316"/>
      <c r="L210" s="316"/>
      <c r="M210" s="316"/>
      <c r="N210" s="316"/>
      <c r="O210" s="316"/>
      <c r="P210" s="316"/>
      <c r="Q210" s="316"/>
      <c r="R210" s="316"/>
      <c r="S210" s="316"/>
      <c r="T210" s="316"/>
      <c r="U210" s="316"/>
      <c r="V210" s="316"/>
      <c r="W210" s="316"/>
    </row>
    <row r="211" spans="1:23" x14ac:dyDescent="0.25">
      <c r="A211" s="316"/>
      <c r="B211" s="316"/>
      <c r="C211" s="316"/>
      <c r="D211" s="316"/>
      <c r="E211" s="316"/>
      <c r="F211" s="316"/>
      <c r="G211" s="316"/>
      <c r="H211" s="316"/>
      <c r="I211" s="316"/>
      <c r="J211" s="316"/>
      <c r="K211" s="316"/>
      <c r="L211" s="316"/>
      <c r="M211" s="316"/>
      <c r="N211" s="316"/>
      <c r="O211" s="316"/>
      <c r="P211" s="316"/>
      <c r="Q211" s="316"/>
      <c r="R211" s="316"/>
      <c r="S211" s="316"/>
      <c r="T211" s="316"/>
      <c r="U211" s="316"/>
      <c r="V211" s="316"/>
      <c r="W211" s="316"/>
    </row>
    <row r="212" spans="1:23" x14ac:dyDescent="0.25">
      <c r="A212" s="316"/>
      <c r="B212" s="316"/>
      <c r="C212" s="316"/>
      <c r="D212" s="316"/>
      <c r="E212" s="316"/>
      <c r="F212" s="316"/>
      <c r="G212" s="316"/>
      <c r="H212" s="316"/>
      <c r="I212" s="316"/>
      <c r="J212" s="316"/>
      <c r="K212" s="316"/>
      <c r="L212" s="316"/>
      <c r="M212" s="316"/>
      <c r="N212" s="316"/>
      <c r="O212" s="316"/>
      <c r="P212" s="316"/>
      <c r="Q212" s="316"/>
      <c r="R212" s="316"/>
      <c r="S212" s="316"/>
      <c r="T212" s="316"/>
      <c r="U212" s="316"/>
      <c r="V212" s="316"/>
      <c r="W212" s="316"/>
    </row>
    <row r="213" spans="1:23" x14ac:dyDescent="0.25">
      <c r="A213" s="316"/>
      <c r="B213" s="316"/>
      <c r="C213" s="316"/>
      <c r="D213" s="316"/>
      <c r="E213" s="316"/>
      <c r="F213" s="316"/>
      <c r="G213" s="316"/>
      <c r="H213" s="316"/>
      <c r="I213" s="316"/>
      <c r="J213" s="316"/>
      <c r="K213" s="316"/>
      <c r="L213" s="316"/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</row>
    <row r="214" spans="1:23" x14ac:dyDescent="0.25">
      <c r="A214" s="316"/>
      <c r="B214" s="316"/>
      <c r="C214" s="316"/>
      <c r="D214" s="316"/>
      <c r="E214" s="316"/>
      <c r="F214" s="316"/>
      <c r="G214" s="316"/>
      <c r="H214" s="316"/>
      <c r="I214" s="316"/>
      <c r="J214" s="316"/>
      <c r="K214" s="316"/>
      <c r="L214" s="316"/>
      <c r="M214" s="316"/>
      <c r="N214" s="316"/>
      <c r="O214" s="316"/>
      <c r="P214" s="316"/>
      <c r="Q214" s="316"/>
      <c r="R214" s="316"/>
      <c r="S214" s="316"/>
      <c r="T214" s="316"/>
      <c r="U214" s="316"/>
      <c r="V214" s="316"/>
      <c r="W214" s="316"/>
    </row>
  </sheetData>
  <sheetProtection algorithmName="SHA-512" hashValue="SBOqaQiTGphrCkwwtJhr8QyuilT4KqtuZKUl5ol2b6KaGdR2hMWWsgTQauHfoA+Feo1Geh0FfiG2VqX90KCSSQ==" saltValue="ef11+W8EJP0tIXwlkXrFpA==" spinCount="100000" sheet="1" objects="1" scenarios="1"/>
  <mergeCells count="8">
    <mergeCell ref="A20:C20"/>
    <mergeCell ref="A21:C21"/>
    <mergeCell ref="A15:A17"/>
    <mergeCell ref="A2:B2"/>
    <mergeCell ref="A4:E4"/>
    <mergeCell ref="A5:B5"/>
    <mergeCell ref="A6:A8"/>
    <mergeCell ref="A9:A13"/>
  </mergeCells>
  <conditionalFormatting sqref="E12:E17">
    <cfRule type="cellIs" dxfId="15" priority="1" operator="greaterThan">
      <formula>6</formula>
    </cfRule>
  </conditionalFormatting>
  <conditionalFormatting sqref="E6:E8">
    <cfRule type="cellIs" dxfId="14" priority="4" operator="lessThan">
      <formula>3</formula>
    </cfRule>
  </conditionalFormatting>
  <conditionalFormatting sqref="E6:E8">
    <cfRule type="cellIs" dxfId="13" priority="3" operator="greaterThan">
      <formula>6</formula>
    </cfRule>
  </conditionalFormatting>
  <conditionalFormatting sqref="E12:E17">
    <cfRule type="cellIs" dxfId="12" priority="2" operator="lessThan">
      <formula>3</formula>
    </cfRule>
  </conditionalFormatting>
  <pageMargins left="0.7" right="0.7" top="0.78740157499999996" bottom="0.78740157499999996" header="0.3" footer="0.3"/>
  <pageSetup paperSize="8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soud" prompt="Zde je třeba vybrat soud. Ostatní údaje a grafy se automaticky přepočtou. S výjimkou tohoto pole tedy není doporučeno jakkoliv do souboru zasahovat, protože by mohlo dojít k porušení vzorců.">
          <x14:formula1>
            <xm:f>Pom_tabulky_grafy_KS!$A$5:$A$12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4" tint="-0.249977111117893"/>
    <pageSetUpPr fitToPage="1"/>
  </sheetPr>
  <dimension ref="A1:X45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23" width="9" style="139"/>
    <col min="24" max="24" width="6.125" style="139" customWidth="1"/>
    <col min="25" max="16384" width="9" style="139"/>
  </cols>
  <sheetData>
    <row r="1" spans="1:24" x14ac:dyDescent="0.25">
      <c r="A1" s="169" t="s">
        <v>261</v>
      </c>
    </row>
    <row r="2" spans="1:24" x14ac:dyDescent="0.25">
      <c r="A2" s="652" t="s">
        <v>104</v>
      </c>
      <c r="B2" s="652"/>
      <c r="C2" s="138" t="str">
        <f>'Výsl. OS - 2019 průřezová data'!C2</f>
        <v>Benešov</v>
      </c>
    </row>
    <row r="3" spans="1:24" x14ac:dyDescent="0.25">
      <c r="A3" s="652" t="s">
        <v>107</v>
      </c>
      <c r="B3" s="652"/>
      <c r="C3" s="138" t="str">
        <f>'Výsl. OS - 2019 průřezová data'!C3</f>
        <v>KS Praha</v>
      </c>
    </row>
    <row r="5" spans="1:24" x14ac:dyDescent="0.25">
      <c r="A5" s="651" t="s">
        <v>0</v>
      </c>
      <c r="B5" s="651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</row>
    <row r="25" spans="1:24" x14ac:dyDescent="0.25">
      <c r="A25" s="651" t="s">
        <v>127</v>
      </c>
      <c r="B25" s="653"/>
      <c r="C25" s="653"/>
      <c r="D25" s="653"/>
      <c r="E25" s="653"/>
      <c r="F25" s="653"/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</row>
    <row r="45" spans="1:24" x14ac:dyDescent="0.25">
      <c r="A45" s="651" t="s">
        <v>128</v>
      </c>
      <c r="B45" s="653"/>
      <c r="C45" s="653"/>
      <c r="D45" s="653"/>
      <c r="E45" s="653"/>
      <c r="F45" s="653"/>
      <c r="G45" s="653"/>
      <c r="H45" s="653"/>
      <c r="I45" s="653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</row>
  </sheetData>
  <sheetProtection algorithmName="SHA-512" hashValue="sAvokKsVVhzuXnWO/XWSXuN724NcRImlK7TJ1x2ENBO1z3b/uK/H5OyqN6QxYCwQsoNtNFpvI5rvUdMwiV+61w==" saltValue="Pmsxn5iP1JZgckwHt3VLIA==" spinCount="100000" sheet="1" objects="1" scenarios="1"/>
  <mergeCells count="5">
    <mergeCell ref="A5:X5"/>
    <mergeCell ref="A2:B2"/>
    <mergeCell ref="A3:B3"/>
    <mergeCell ref="A25:X25"/>
    <mergeCell ref="A45:X45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7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theme="5" tint="-0.249977111117893"/>
    <pageSetUpPr fitToPage="1"/>
  </sheetPr>
  <dimension ref="A1:X214"/>
  <sheetViews>
    <sheetView zoomScale="80" zoomScaleNormal="80" workbookViewId="0">
      <pane ySplit="2" topLeftCell="A3" activePane="bottomLeft" state="frozen"/>
      <selection pane="bottomLeft" activeCell="A3" sqref="A3:X3"/>
    </sheetView>
  </sheetViews>
  <sheetFormatPr defaultRowHeight="15.75" x14ac:dyDescent="0.25"/>
  <cols>
    <col min="1" max="16384" width="9" style="139"/>
  </cols>
  <sheetData>
    <row r="1" spans="1:24" x14ac:dyDescent="0.25">
      <c r="A1" s="138" t="s">
        <v>263</v>
      </c>
    </row>
    <row r="2" spans="1:24" x14ac:dyDescent="0.25">
      <c r="A2" s="652" t="s">
        <v>192</v>
      </c>
      <c r="B2" s="694"/>
      <c r="C2" s="360" t="str">
        <f>'Výsl. KS spravni - 2019'!C2</f>
        <v>MS Praha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</row>
    <row r="3" spans="1:24" x14ac:dyDescent="0.25">
      <c r="A3" s="699" t="s">
        <v>224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</row>
    <row r="4" spans="1:24" x14ac:dyDescent="0.25">
      <c r="A4" s="31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</row>
    <row r="5" spans="1:24" x14ac:dyDescent="0.25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</row>
    <row r="6" spans="1:24" x14ac:dyDescent="0.25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</row>
    <row r="7" spans="1:24" x14ac:dyDescent="0.25">
      <c r="A7" s="316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</row>
    <row r="8" spans="1:24" x14ac:dyDescent="0.25">
      <c r="A8" s="316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</row>
    <row r="9" spans="1:24" x14ac:dyDescent="0.25">
      <c r="A9" s="31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</row>
    <row r="10" spans="1:24" x14ac:dyDescent="0.25">
      <c r="A10" s="31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</row>
    <row r="11" spans="1:24" x14ac:dyDescent="0.25">
      <c r="A11" s="316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</row>
    <row r="12" spans="1:24" x14ac:dyDescent="0.25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</row>
    <row r="13" spans="1:24" x14ac:dyDescent="0.25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</row>
    <row r="14" spans="1:24" x14ac:dyDescent="0.25">
      <c r="A14" s="316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</row>
    <row r="15" spans="1:24" x14ac:dyDescent="0.25">
      <c r="A15" s="316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</row>
    <row r="16" spans="1:24" x14ac:dyDescent="0.25">
      <c r="A16" s="316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</row>
    <row r="17" spans="1:23" x14ac:dyDescent="0.25">
      <c r="A17" s="316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</row>
    <row r="18" spans="1:23" x14ac:dyDescent="0.25">
      <c r="A18" s="316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</row>
    <row r="19" spans="1:23" x14ac:dyDescent="0.25">
      <c r="A19" s="316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</row>
    <row r="20" spans="1:23" x14ac:dyDescent="0.25">
      <c r="A20" s="316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</row>
    <row r="21" spans="1:23" x14ac:dyDescent="0.25">
      <c r="A21" s="316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</row>
    <row r="22" spans="1:23" x14ac:dyDescent="0.25">
      <c r="A22" s="316"/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</row>
    <row r="23" spans="1:23" x14ac:dyDescent="0.25">
      <c r="A23" s="316"/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</row>
    <row r="24" spans="1:23" x14ac:dyDescent="0.25">
      <c r="A24" s="316"/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</row>
    <row r="25" spans="1:23" x14ac:dyDescent="0.25">
      <c r="A25" s="316"/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</row>
    <row r="26" spans="1:23" x14ac:dyDescent="0.25">
      <c r="A26" s="316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</row>
    <row r="27" spans="1:23" x14ac:dyDescent="0.25">
      <c r="A27" s="316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</row>
    <row r="28" spans="1:23" x14ac:dyDescent="0.25">
      <c r="A28" s="316"/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</row>
    <row r="29" spans="1:23" x14ac:dyDescent="0.25">
      <c r="A29" s="316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</row>
    <row r="30" spans="1:23" x14ac:dyDescent="0.25">
      <c r="A30" s="316"/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</row>
    <row r="31" spans="1:23" x14ac:dyDescent="0.25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</row>
    <row r="32" spans="1:23" x14ac:dyDescent="0.25">
      <c r="A32" s="316"/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</row>
    <row r="33" spans="1:23" x14ac:dyDescent="0.25">
      <c r="A33" s="316"/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</row>
    <row r="34" spans="1:23" x14ac:dyDescent="0.25">
      <c r="A34" s="316"/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</row>
    <row r="35" spans="1:23" x14ac:dyDescent="0.25">
      <c r="A35" s="316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</row>
    <row r="36" spans="1:23" x14ac:dyDescent="0.25">
      <c r="A36" s="316"/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</row>
    <row r="37" spans="1:23" x14ac:dyDescent="0.25">
      <c r="A37" s="316"/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</row>
    <row r="38" spans="1:23" x14ac:dyDescent="0.25">
      <c r="A38" s="316"/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</row>
    <row r="39" spans="1:23" x14ac:dyDescent="0.25">
      <c r="A39" s="316"/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</row>
    <row r="40" spans="1:23" x14ac:dyDescent="0.25">
      <c r="A40" s="316"/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</row>
    <row r="41" spans="1:23" x14ac:dyDescent="0.25">
      <c r="A41" s="316"/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</row>
    <row r="42" spans="1:23" x14ac:dyDescent="0.25">
      <c r="A42" s="316"/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</row>
    <row r="43" spans="1:23" x14ac:dyDescent="0.25">
      <c r="A43" s="316"/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</row>
    <row r="44" spans="1:23" x14ac:dyDescent="0.25">
      <c r="A44" s="316"/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</row>
    <row r="45" spans="1:23" x14ac:dyDescent="0.25">
      <c r="A45" s="316" t="s">
        <v>294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</row>
    <row r="46" spans="1:23" x14ac:dyDescent="0.25">
      <c r="A46" s="316"/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</row>
    <row r="47" spans="1:23" x14ac:dyDescent="0.25">
      <c r="A47" s="316"/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</row>
    <row r="48" spans="1:23" x14ac:dyDescent="0.25">
      <c r="A48" s="316"/>
      <c r="B48" s="316"/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</row>
    <row r="49" spans="1:23" x14ac:dyDescent="0.25">
      <c r="A49" s="316"/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</row>
    <row r="50" spans="1:23" x14ac:dyDescent="0.25">
      <c r="A50" s="316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</row>
    <row r="51" spans="1:23" x14ac:dyDescent="0.25">
      <c r="A51" s="316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</row>
    <row r="52" spans="1:23" x14ac:dyDescent="0.25">
      <c r="A52" s="316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</row>
    <row r="53" spans="1:23" x14ac:dyDescent="0.25">
      <c r="A53" s="316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</row>
    <row r="54" spans="1:23" x14ac:dyDescent="0.25">
      <c r="A54" s="316"/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</row>
    <row r="55" spans="1:23" x14ac:dyDescent="0.25">
      <c r="A55" s="316"/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</row>
    <row r="56" spans="1:23" x14ac:dyDescent="0.25">
      <c r="A56" s="316"/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</row>
    <row r="57" spans="1:23" x14ac:dyDescent="0.25">
      <c r="A57" s="316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</row>
    <row r="58" spans="1:23" x14ac:dyDescent="0.25">
      <c r="A58" s="316"/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</row>
    <row r="59" spans="1:23" x14ac:dyDescent="0.25">
      <c r="A59" s="316"/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</row>
    <row r="60" spans="1:23" x14ac:dyDescent="0.25">
      <c r="A60" s="316"/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</row>
    <row r="61" spans="1:23" x14ac:dyDescent="0.25">
      <c r="A61" s="316"/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</row>
    <row r="62" spans="1:23" x14ac:dyDescent="0.25">
      <c r="A62" s="316"/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</row>
    <row r="63" spans="1:23" x14ac:dyDescent="0.25">
      <c r="A63" s="316"/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316"/>
    </row>
    <row r="64" spans="1:23" x14ac:dyDescent="0.25">
      <c r="A64" s="316"/>
      <c r="B64" s="316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</row>
    <row r="65" spans="1:23" x14ac:dyDescent="0.25">
      <c r="A65" s="316"/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</row>
    <row r="66" spans="1:23" x14ac:dyDescent="0.25">
      <c r="A66" s="316"/>
      <c r="B66" s="316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</row>
    <row r="67" spans="1:23" x14ac:dyDescent="0.25">
      <c r="A67" s="316"/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</row>
    <row r="68" spans="1:23" x14ac:dyDescent="0.25">
      <c r="A68" s="316"/>
      <c r="B68" s="316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</row>
    <row r="69" spans="1:23" x14ac:dyDescent="0.25">
      <c r="A69" s="316"/>
      <c r="B69" s="316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</row>
    <row r="70" spans="1:23" x14ac:dyDescent="0.25">
      <c r="A70" s="316"/>
      <c r="B70" s="316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</row>
    <row r="71" spans="1:23" x14ac:dyDescent="0.25">
      <c r="A71" s="316"/>
      <c r="B71" s="316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</row>
    <row r="72" spans="1:23" x14ac:dyDescent="0.25">
      <c r="A72" s="316"/>
      <c r="B72" s="316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</row>
    <row r="73" spans="1:23" x14ac:dyDescent="0.25">
      <c r="A73" s="316"/>
      <c r="B73" s="316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</row>
    <row r="74" spans="1:23" x14ac:dyDescent="0.25">
      <c r="A74" s="316"/>
      <c r="B74" s="316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</row>
    <row r="75" spans="1:23" x14ac:dyDescent="0.25">
      <c r="A75" s="316"/>
      <c r="B75" s="316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</row>
    <row r="76" spans="1:23" x14ac:dyDescent="0.25">
      <c r="A76" s="316"/>
      <c r="B76" s="316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</row>
    <row r="77" spans="1:23" x14ac:dyDescent="0.25">
      <c r="A77" s="316"/>
      <c r="B77" s="316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</row>
    <row r="78" spans="1:23" x14ac:dyDescent="0.25">
      <c r="A78" s="316"/>
      <c r="B78" s="316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</row>
    <row r="79" spans="1:23" x14ac:dyDescent="0.25">
      <c r="A79" s="316"/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</row>
    <row r="80" spans="1:23" x14ac:dyDescent="0.25">
      <c r="A80" s="316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</row>
    <row r="81" spans="1:23" x14ac:dyDescent="0.25">
      <c r="A81" s="316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</row>
    <row r="82" spans="1:23" x14ac:dyDescent="0.25">
      <c r="A82" s="316"/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</row>
    <row r="83" spans="1:23" x14ac:dyDescent="0.25">
      <c r="A83" s="316"/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</row>
    <row r="84" spans="1:23" x14ac:dyDescent="0.25">
      <c r="A84" s="316"/>
      <c r="B84" s="316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</row>
    <row r="85" spans="1:23" x14ac:dyDescent="0.25">
      <c r="A85" s="316"/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</row>
    <row r="86" spans="1:23" x14ac:dyDescent="0.25">
      <c r="A86" s="316"/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</row>
    <row r="87" spans="1:23" x14ac:dyDescent="0.25">
      <c r="A87" s="316"/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</row>
    <row r="88" spans="1:23" x14ac:dyDescent="0.25">
      <c r="A88" s="316"/>
      <c r="B88" s="316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</row>
    <row r="89" spans="1:23" x14ac:dyDescent="0.25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</row>
    <row r="90" spans="1:23" x14ac:dyDescent="0.25">
      <c r="A90" s="316"/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</row>
    <row r="91" spans="1:23" x14ac:dyDescent="0.25">
      <c r="A91" s="316"/>
      <c r="B91" s="316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</row>
    <row r="92" spans="1:23" x14ac:dyDescent="0.25">
      <c r="A92" s="316"/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</row>
    <row r="93" spans="1:23" x14ac:dyDescent="0.25">
      <c r="A93" s="316"/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</row>
    <row r="94" spans="1:23" x14ac:dyDescent="0.25">
      <c r="A94" s="316"/>
      <c r="B94" s="316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</row>
    <row r="95" spans="1:23" x14ac:dyDescent="0.25">
      <c r="A95" s="316"/>
      <c r="B95" s="316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</row>
    <row r="96" spans="1:23" x14ac:dyDescent="0.25">
      <c r="A96" s="316"/>
      <c r="B96" s="316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</row>
    <row r="97" spans="1:23" x14ac:dyDescent="0.25">
      <c r="A97" s="316"/>
      <c r="B97" s="316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</row>
    <row r="98" spans="1:23" x14ac:dyDescent="0.25">
      <c r="A98" s="316"/>
      <c r="B98" s="316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</row>
    <row r="99" spans="1:23" x14ac:dyDescent="0.25">
      <c r="A99" s="316"/>
      <c r="B99" s="316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</row>
    <row r="100" spans="1:23" x14ac:dyDescent="0.25">
      <c r="A100" s="316"/>
      <c r="B100" s="316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</row>
    <row r="101" spans="1:23" x14ac:dyDescent="0.25">
      <c r="A101" s="316"/>
      <c r="B101" s="316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</row>
    <row r="102" spans="1:23" x14ac:dyDescent="0.25">
      <c r="A102" s="316"/>
      <c r="B102" s="316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</row>
    <row r="103" spans="1:23" x14ac:dyDescent="0.25">
      <c r="A103" s="316"/>
      <c r="B103" s="316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</row>
    <row r="104" spans="1:23" x14ac:dyDescent="0.25">
      <c r="A104" s="316"/>
      <c r="B104" s="316"/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</row>
    <row r="105" spans="1:23" x14ac:dyDescent="0.25">
      <c r="A105" s="316"/>
      <c r="B105" s="316"/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</row>
    <row r="106" spans="1:23" x14ac:dyDescent="0.25">
      <c r="A106" s="316"/>
      <c r="B106" s="316"/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</row>
    <row r="107" spans="1:23" x14ac:dyDescent="0.25">
      <c r="A107" s="316"/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</row>
    <row r="108" spans="1:23" x14ac:dyDescent="0.25">
      <c r="A108" s="316"/>
      <c r="B108" s="316"/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</row>
    <row r="109" spans="1:23" x14ac:dyDescent="0.25">
      <c r="A109" s="316"/>
      <c r="B109" s="316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</row>
    <row r="110" spans="1:23" x14ac:dyDescent="0.25">
      <c r="A110" s="316"/>
      <c r="B110" s="316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</row>
    <row r="111" spans="1:23" x14ac:dyDescent="0.25">
      <c r="A111" s="316"/>
      <c r="B111" s="316"/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</row>
    <row r="112" spans="1:23" x14ac:dyDescent="0.25">
      <c r="A112" s="316"/>
      <c r="B112" s="316"/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</row>
    <row r="113" spans="1:23" x14ac:dyDescent="0.25">
      <c r="A113" s="316"/>
      <c r="B113" s="316"/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</row>
    <row r="114" spans="1:23" x14ac:dyDescent="0.25">
      <c r="A114" s="316"/>
      <c r="B114" s="316"/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</row>
    <row r="115" spans="1:23" x14ac:dyDescent="0.25">
      <c r="A115" s="316"/>
      <c r="B115" s="316"/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</row>
    <row r="116" spans="1:23" x14ac:dyDescent="0.25">
      <c r="A116" s="316"/>
      <c r="B116" s="316"/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</row>
    <row r="117" spans="1:23" x14ac:dyDescent="0.25">
      <c r="A117" s="316"/>
      <c r="B117" s="316"/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</row>
    <row r="118" spans="1:23" x14ac:dyDescent="0.25">
      <c r="A118" s="316"/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</row>
    <row r="119" spans="1:23" x14ac:dyDescent="0.25">
      <c r="A119" s="316"/>
      <c r="B119" s="316"/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</row>
    <row r="120" spans="1:23" x14ac:dyDescent="0.25">
      <c r="A120" s="316"/>
      <c r="B120" s="316"/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</row>
    <row r="121" spans="1:23" x14ac:dyDescent="0.25">
      <c r="A121" s="316"/>
      <c r="B121" s="316"/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</row>
    <row r="122" spans="1:23" x14ac:dyDescent="0.25">
      <c r="A122" s="316"/>
      <c r="B122" s="316"/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</row>
    <row r="123" spans="1:23" x14ac:dyDescent="0.25">
      <c r="A123" s="316"/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</row>
    <row r="124" spans="1:23" x14ac:dyDescent="0.25">
      <c r="A124" s="316"/>
      <c r="B124" s="316"/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</row>
    <row r="125" spans="1:23" x14ac:dyDescent="0.25">
      <c r="A125" s="316"/>
      <c r="B125" s="316"/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</row>
    <row r="126" spans="1:23" x14ac:dyDescent="0.25">
      <c r="A126" s="316"/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</row>
    <row r="127" spans="1:23" x14ac:dyDescent="0.25">
      <c r="A127" s="316"/>
      <c r="B127" s="316"/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</row>
    <row r="128" spans="1:23" x14ac:dyDescent="0.25">
      <c r="A128" s="316"/>
      <c r="B128" s="316"/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</row>
    <row r="129" spans="1:23" x14ac:dyDescent="0.25">
      <c r="A129" s="316"/>
      <c r="B129" s="316"/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</row>
    <row r="130" spans="1:23" x14ac:dyDescent="0.25">
      <c r="A130" s="316"/>
      <c r="B130" s="316"/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</row>
    <row r="131" spans="1:23" x14ac:dyDescent="0.25">
      <c r="A131" s="316"/>
      <c r="B131" s="316"/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</row>
    <row r="132" spans="1:23" x14ac:dyDescent="0.25">
      <c r="A132" s="316"/>
      <c r="B132" s="316"/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</row>
    <row r="133" spans="1:23" x14ac:dyDescent="0.25">
      <c r="A133" s="316"/>
      <c r="B133" s="316"/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</row>
    <row r="134" spans="1:23" x14ac:dyDescent="0.25">
      <c r="A134" s="316"/>
      <c r="B134" s="316"/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</row>
    <row r="135" spans="1:23" x14ac:dyDescent="0.25">
      <c r="A135" s="316"/>
      <c r="B135" s="316"/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</row>
    <row r="136" spans="1:23" x14ac:dyDescent="0.25">
      <c r="A136" s="316"/>
      <c r="B136" s="316"/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</row>
    <row r="137" spans="1:23" x14ac:dyDescent="0.25">
      <c r="A137" s="316"/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</row>
    <row r="138" spans="1:23" x14ac:dyDescent="0.25">
      <c r="A138" s="316"/>
      <c r="B138" s="316"/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</row>
    <row r="139" spans="1:23" x14ac:dyDescent="0.25">
      <c r="A139" s="316"/>
      <c r="B139" s="316"/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</row>
    <row r="140" spans="1:23" x14ac:dyDescent="0.25">
      <c r="A140" s="316"/>
      <c r="B140" s="316"/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</row>
    <row r="141" spans="1:23" x14ac:dyDescent="0.25">
      <c r="A141" s="316"/>
      <c r="B141" s="316"/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</row>
    <row r="142" spans="1:23" x14ac:dyDescent="0.25">
      <c r="A142" s="316"/>
      <c r="B142" s="316"/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</row>
    <row r="143" spans="1:23" x14ac:dyDescent="0.25">
      <c r="A143" s="316"/>
      <c r="B143" s="316"/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</row>
    <row r="144" spans="1:23" x14ac:dyDescent="0.25">
      <c r="A144" s="316"/>
      <c r="B144" s="316"/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</row>
    <row r="145" spans="1:23" x14ac:dyDescent="0.25">
      <c r="A145" s="316"/>
      <c r="B145" s="316"/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</row>
    <row r="146" spans="1:23" x14ac:dyDescent="0.25">
      <c r="A146" s="316"/>
      <c r="B146" s="316"/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</row>
    <row r="147" spans="1:23" x14ac:dyDescent="0.25">
      <c r="A147" s="316"/>
      <c r="B147" s="316"/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</row>
    <row r="148" spans="1:23" x14ac:dyDescent="0.25">
      <c r="A148" s="316"/>
      <c r="B148" s="316"/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</row>
    <row r="149" spans="1:23" x14ac:dyDescent="0.25">
      <c r="A149" s="316"/>
      <c r="B149" s="316"/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</row>
    <row r="150" spans="1:23" x14ac:dyDescent="0.25">
      <c r="A150" s="316"/>
      <c r="B150" s="316"/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</row>
    <row r="151" spans="1:23" x14ac:dyDescent="0.25">
      <c r="A151" s="316"/>
      <c r="B151" s="316"/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</row>
    <row r="152" spans="1:23" x14ac:dyDescent="0.25">
      <c r="A152" s="316"/>
      <c r="B152" s="316"/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</row>
    <row r="153" spans="1:23" x14ac:dyDescent="0.25">
      <c r="A153" s="316"/>
      <c r="B153" s="316"/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</row>
    <row r="154" spans="1:23" x14ac:dyDescent="0.25">
      <c r="A154" s="316"/>
      <c r="B154" s="316"/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</row>
    <row r="155" spans="1:23" x14ac:dyDescent="0.25">
      <c r="A155" s="316"/>
      <c r="B155" s="316"/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</row>
    <row r="156" spans="1:23" x14ac:dyDescent="0.25">
      <c r="A156" s="316"/>
      <c r="B156" s="316"/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</row>
    <row r="157" spans="1:23" x14ac:dyDescent="0.25">
      <c r="A157" s="316"/>
      <c r="B157" s="316"/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</row>
    <row r="158" spans="1:23" x14ac:dyDescent="0.25">
      <c r="A158" s="316"/>
      <c r="B158" s="316"/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</row>
    <row r="159" spans="1:23" x14ac:dyDescent="0.25">
      <c r="A159" s="316"/>
      <c r="B159" s="316"/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</row>
    <row r="160" spans="1:23" x14ac:dyDescent="0.25">
      <c r="A160" s="316"/>
      <c r="B160" s="316"/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</row>
    <row r="161" spans="1:23" x14ac:dyDescent="0.25">
      <c r="A161" s="316"/>
      <c r="B161" s="316"/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</row>
    <row r="162" spans="1:23" x14ac:dyDescent="0.25">
      <c r="A162" s="316"/>
      <c r="B162" s="316"/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</row>
    <row r="163" spans="1:23" x14ac:dyDescent="0.25">
      <c r="A163" s="316"/>
      <c r="B163" s="316"/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</row>
    <row r="164" spans="1:23" x14ac:dyDescent="0.25">
      <c r="A164" s="316"/>
      <c r="B164" s="316"/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</row>
    <row r="165" spans="1:23" x14ac:dyDescent="0.25">
      <c r="A165" s="316"/>
      <c r="B165" s="316"/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</row>
    <row r="166" spans="1:23" x14ac:dyDescent="0.25">
      <c r="A166" s="316"/>
      <c r="B166" s="316"/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</row>
    <row r="167" spans="1:23" x14ac:dyDescent="0.25">
      <c r="A167" s="316"/>
      <c r="B167" s="316"/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</row>
    <row r="168" spans="1:23" x14ac:dyDescent="0.25">
      <c r="A168" s="316"/>
      <c r="B168" s="316"/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</row>
    <row r="169" spans="1:23" x14ac:dyDescent="0.25">
      <c r="A169" s="316"/>
      <c r="B169" s="316"/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</row>
    <row r="170" spans="1:23" x14ac:dyDescent="0.25">
      <c r="A170" s="316"/>
      <c r="B170" s="316"/>
      <c r="C170" s="316"/>
      <c r="D170" s="316"/>
      <c r="E170" s="316"/>
      <c r="F170" s="316"/>
      <c r="G170" s="316"/>
      <c r="H170" s="316"/>
      <c r="I170" s="316"/>
      <c r="J170" s="316"/>
      <c r="K170" s="316"/>
      <c r="L170" s="316"/>
      <c r="M170" s="316"/>
      <c r="N170" s="316"/>
      <c r="O170" s="316"/>
      <c r="P170" s="316"/>
      <c r="Q170" s="316"/>
      <c r="R170" s="316"/>
      <c r="S170" s="316"/>
      <c r="T170" s="316"/>
      <c r="U170" s="316"/>
      <c r="V170" s="316"/>
      <c r="W170" s="316"/>
    </row>
    <row r="171" spans="1:23" x14ac:dyDescent="0.25">
      <c r="A171" s="316"/>
      <c r="B171" s="316"/>
      <c r="C171" s="316"/>
      <c r="D171" s="316"/>
      <c r="E171" s="316"/>
      <c r="F171" s="316"/>
      <c r="G171" s="316"/>
      <c r="H171" s="316"/>
      <c r="I171" s="316"/>
      <c r="J171" s="316"/>
      <c r="K171" s="316"/>
      <c r="L171" s="316"/>
      <c r="M171" s="316"/>
      <c r="N171" s="316"/>
      <c r="O171" s="316"/>
      <c r="P171" s="316"/>
      <c r="Q171" s="316"/>
      <c r="R171" s="316"/>
      <c r="S171" s="316"/>
      <c r="T171" s="316"/>
      <c r="U171" s="316"/>
      <c r="V171" s="316"/>
      <c r="W171" s="316"/>
    </row>
    <row r="172" spans="1:23" x14ac:dyDescent="0.25">
      <c r="A172" s="316"/>
      <c r="B172" s="316"/>
      <c r="C172" s="316"/>
      <c r="D172" s="316"/>
      <c r="E172" s="316"/>
      <c r="F172" s="316"/>
      <c r="G172" s="316"/>
      <c r="H172" s="316"/>
      <c r="I172" s="316"/>
      <c r="J172" s="316"/>
      <c r="K172" s="316"/>
      <c r="L172" s="316"/>
      <c r="M172" s="316"/>
      <c r="N172" s="316"/>
      <c r="O172" s="316"/>
      <c r="P172" s="316"/>
      <c r="Q172" s="316"/>
      <c r="R172" s="316"/>
      <c r="S172" s="316"/>
      <c r="T172" s="316"/>
      <c r="U172" s="316"/>
      <c r="V172" s="316"/>
      <c r="W172" s="316"/>
    </row>
    <row r="173" spans="1:23" x14ac:dyDescent="0.25">
      <c r="A173" s="316"/>
      <c r="B173" s="316"/>
      <c r="C173" s="316"/>
      <c r="D173" s="316"/>
      <c r="E173" s="316"/>
      <c r="F173" s="316"/>
      <c r="G173" s="316"/>
      <c r="H173" s="316"/>
      <c r="I173" s="316"/>
      <c r="J173" s="316"/>
      <c r="K173" s="316"/>
      <c r="L173" s="316"/>
      <c r="M173" s="316"/>
      <c r="N173" s="316"/>
      <c r="O173" s="316"/>
      <c r="P173" s="316"/>
      <c r="Q173" s="316"/>
      <c r="R173" s="316"/>
      <c r="S173" s="316"/>
      <c r="T173" s="316"/>
      <c r="U173" s="316"/>
      <c r="V173" s="316"/>
      <c r="W173" s="316"/>
    </row>
    <row r="174" spans="1:23" x14ac:dyDescent="0.25">
      <c r="A174" s="316"/>
      <c r="B174" s="316"/>
      <c r="C174" s="316"/>
      <c r="D174" s="316"/>
      <c r="E174" s="316"/>
      <c r="F174" s="316"/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</row>
    <row r="175" spans="1:23" x14ac:dyDescent="0.25">
      <c r="A175" s="316"/>
      <c r="B175" s="316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</row>
    <row r="176" spans="1:23" x14ac:dyDescent="0.25">
      <c r="A176" s="316"/>
      <c r="B176" s="316"/>
      <c r="C176" s="316"/>
      <c r="D176" s="316"/>
      <c r="E176" s="316"/>
      <c r="F176" s="316"/>
      <c r="G176" s="316"/>
      <c r="H176" s="316"/>
      <c r="I176" s="316"/>
      <c r="J176" s="316"/>
      <c r="K176" s="316"/>
      <c r="L176" s="316"/>
      <c r="M176" s="316"/>
      <c r="N176" s="316"/>
      <c r="O176" s="316"/>
      <c r="P176" s="316"/>
      <c r="Q176" s="316"/>
      <c r="R176" s="316"/>
      <c r="S176" s="316"/>
      <c r="T176" s="316"/>
      <c r="U176" s="316"/>
      <c r="V176" s="316"/>
      <c r="W176" s="316"/>
    </row>
    <row r="177" spans="1:23" x14ac:dyDescent="0.25">
      <c r="A177" s="316"/>
      <c r="B177" s="316"/>
      <c r="C177" s="316"/>
      <c r="D177" s="316"/>
      <c r="E177" s="316"/>
      <c r="F177" s="316"/>
      <c r="G177" s="316"/>
      <c r="H177" s="316"/>
      <c r="I177" s="316"/>
      <c r="J177" s="316"/>
      <c r="K177" s="316"/>
      <c r="L177" s="316"/>
      <c r="M177" s="316"/>
      <c r="N177" s="316"/>
      <c r="O177" s="316"/>
      <c r="P177" s="316"/>
      <c r="Q177" s="316"/>
      <c r="R177" s="316"/>
      <c r="S177" s="316"/>
      <c r="T177" s="316"/>
      <c r="U177" s="316"/>
      <c r="V177" s="316"/>
      <c r="W177" s="316"/>
    </row>
    <row r="178" spans="1:23" x14ac:dyDescent="0.25">
      <c r="A178" s="316"/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16"/>
      <c r="P178" s="316"/>
      <c r="Q178" s="316"/>
      <c r="R178" s="316"/>
      <c r="S178" s="316"/>
      <c r="T178" s="316"/>
      <c r="U178" s="316"/>
      <c r="V178" s="316"/>
      <c r="W178" s="316"/>
    </row>
    <row r="179" spans="1:23" x14ac:dyDescent="0.25">
      <c r="A179" s="316"/>
      <c r="B179" s="316"/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16"/>
      <c r="R179" s="316"/>
      <c r="S179" s="316"/>
      <c r="T179" s="316"/>
      <c r="U179" s="316"/>
      <c r="V179" s="316"/>
      <c r="W179" s="316"/>
    </row>
    <row r="180" spans="1:23" x14ac:dyDescent="0.25">
      <c r="A180" s="316"/>
      <c r="B180" s="316"/>
      <c r="C180" s="316"/>
      <c r="D180" s="316"/>
      <c r="E180" s="316"/>
      <c r="F180" s="316"/>
      <c r="G180" s="316"/>
      <c r="H180" s="316"/>
      <c r="I180" s="316"/>
      <c r="J180" s="316"/>
      <c r="K180" s="316"/>
      <c r="L180" s="316"/>
      <c r="M180" s="316"/>
      <c r="N180" s="316"/>
      <c r="O180" s="316"/>
      <c r="P180" s="316"/>
      <c r="Q180" s="316"/>
      <c r="R180" s="316"/>
      <c r="S180" s="316"/>
      <c r="T180" s="316"/>
      <c r="U180" s="316"/>
      <c r="V180" s="316"/>
      <c r="W180" s="316"/>
    </row>
    <row r="181" spans="1:23" x14ac:dyDescent="0.25">
      <c r="A181" s="316"/>
      <c r="B181" s="316"/>
      <c r="C181" s="316"/>
      <c r="D181" s="316"/>
      <c r="E181" s="316"/>
      <c r="F181" s="316"/>
      <c r="G181" s="316"/>
      <c r="H181" s="316"/>
      <c r="I181" s="316"/>
      <c r="J181" s="316"/>
      <c r="K181" s="316"/>
      <c r="L181" s="316"/>
      <c r="M181" s="316"/>
      <c r="N181" s="316"/>
      <c r="O181" s="316"/>
      <c r="P181" s="316"/>
      <c r="Q181" s="316"/>
      <c r="R181" s="316"/>
      <c r="S181" s="316"/>
      <c r="T181" s="316"/>
      <c r="U181" s="316"/>
      <c r="V181" s="316"/>
      <c r="W181" s="316"/>
    </row>
    <row r="182" spans="1:23" x14ac:dyDescent="0.25">
      <c r="A182" s="316"/>
      <c r="B182" s="316"/>
      <c r="C182" s="316"/>
      <c r="D182" s="316"/>
      <c r="E182" s="316"/>
      <c r="F182" s="316"/>
      <c r="G182" s="316"/>
      <c r="H182" s="316"/>
      <c r="I182" s="316"/>
      <c r="J182" s="316"/>
      <c r="K182" s="316"/>
      <c r="L182" s="316"/>
      <c r="M182" s="316"/>
      <c r="N182" s="316"/>
      <c r="O182" s="316"/>
      <c r="P182" s="316"/>
      <c r="Q182" s="316"/>
      <c r="R182" s="316"/>
      <c r="S182" s="316"/>
      <c r="T182" s="316"/>
      <c r="U182" s="316"/>
      <c r="V182" s="316"/>
      <c r="W182" s="316"/>
    </row>
    <row r="183" spans="1:23" x14ac:dyDescent="0.25">
      <c r="A183" s="316"/>
      <c r="B183" s="316"/>
      <c r="C183" s="316"/>
      <c r="D183" s="316"/>
      <c r="E183" s="316"/>
      <c r="F183" s="316"/>
      <c r="G183" s="316"/>
      <c r="H183" s="316"/>
      <c r="I183" s="316"/>
      <c r="J183" s="316"/>
      <c r="K183" s="316"/>
      <c r="L183" s="316"/>
      <c r="M183" s="316"/>
      <c r="N183" s="316"/>
      <c r="O183" s="316"/>
      <c r="P183" s="316"/>
      <c r="Q183" s="316"/>
      <c r="R183" s="316"/>
      <c r="S183" s="316"/>
      <c r="T183" s="316"/>
      <c r="U183" s="316"/>
      <c r="V183" s="316"/>
      <c r="W183" s="316"/>
    </row>
    <row r="184" spans="1:23" x14ac:dyDescent="0.25">
      <c r="A184" s="316"/>
      <c r="B184" s="316"/>
      <c r="C184" s="316"/>
      <c r="D184" s="316"/>
      <c r="E184" s="316"/>
      <c r="F184" s="316"/>
      <c r="G184" s="316"/>
      <c r="H184" s="316"/>
      <c r="I184" s="316"/>
      <c r="J184" s="316"/>
      <c r="K184" s="316"/>
      <c r="L184" s="316"/>
      <c r="M184" s="316"/>
      <c r="N184" s="316"/>
      <c r="O184" s="316"/>
      <c r="P184" s="316"/>
      <c r="Q184" s="316"/>
      <c r="R184" s="316"/>
      <c r="S184" s="316"/>
      <c r="T184" s="316"/>
      <c r="U184" s="316"/>
      <c r="V184" s="316"/>
      <c r="W184" s="316"/>
    </row>
    <row r="185" spans="1:23" x14ac:dyDescent="0.25">
      <c r="A185" s="316"/>
      <c r="B185" s="316"/>
      <c r="C185" s="316"/>
      <c r="D185" s="316"/>
      <c r="E185" s="316"/>
      <c r="F185" s="316"/>
      <c r="G185" s="316"/>
      <c r="H185" s="316"/>
      <c r="I185" s="316"/>
      <c r="J185" s="316"/>
      <c r="K185" s="316"/>
      <c r="L185" s="316"/>
      <c r="M185" s="316"/>
      <c r="N185" s="316"/>
      <c r="O185" s="316"/>
      <c r="P185" s="316"/>
      <c r="Q185" s="316"/>
      <c r="R185" s="316"/>
      <c r="S185" s="316"/>
      <c r="T185" s="316"/>
      <c r="U185" s="316"/>
      <c r="V185" s="316"/>
      <c r="W185" s="316"/>
    </row>
    <row r="186" spans="1:23" x14ac:dyDescent="0.25">
      <c r="A186" s="316"/>
      <c r="B186" s="316"/>
      <c r="C186" s="316"/>
      <c r="D186" s="316"/>
      <c r="E186" s="316"/>
      <c r="F186" s="316"/>
      <c r="G186" s="316"/>
      <c r="H186" s="316"/>
      <c r="I186" s="316"/>
      <c r="J186" s="316"/>
      <c r="K186" s="316"/>
      <c r="L186" s="316"/>
      <c r="M186" s="316"/>
      <c r="N186" s="316"/>
      <c r="O186" s="316"/>
      <c r="P186" s="316"/>
      <c r="Q186" s="316"/>
      <c r="R186" s="316"/>
      <c r="S186" s="316"/>
      <c r="T186" s="316"/>
      <c r="U186" s="316"/>
      <c r="V186" s="316"/>
      <c r="W186" s="316"/>
    </row>
    <row r="187" spans="1:23" x14ac:dyDescent="0.25">
      <c r="A187" s="316"/>
      <c r="B187" s="316"/>
      <c r="C187" s="316"/>
      <c r="D187" s="316"/>
      <c r="E187" s="316"/>
      <c r="F187" s="316"/>
      <c r="G187" s="316"/>
      <c r="H187" s="316"/>
      <c r="I187" s="316"/>
      <c r="J187" s="316"/>
      <c r="K187" s="316"/>
      <c r="L187" s="316"/>
      <c r="M187" s="316"/>
      <c r="N187" s="316"/>
      <c r="O187" s="316"/>
      <c r="P187" s="316"/>
      <c r="Q187" s="316"/>
      <c r="R187" s="316"/>
      <c r="S187" s="316"/>
      <c r="T187" s="316"/>
      <c r="U187" s="316"/>
      <c r="V187" s="316"/>
      <c r="W187" s="316"/>
    </row>
    <row r="188" spans="1:23" x14ac:dyDescent="0.25">
      <c r="A188" s="316"/>
      <c r="B188" s="316"/>
      <c r="C188" s="316"/>
      <c r="D188" s="316"/>
      <c r="E188" s="316"/>
      <c r="F188" s="316"/>
      <c r="G188" s="316"/>
      <c r="H188" s="316"/>
      <c r="I188" s="316"/>
      <c r="J188" s="316"/>
      <c r="K188" s="316"/>
      <c r="L188" s="316"/>
      <c r="M188" s="316"/>
      <c r="N188" s="316"/>
      <c r="O188" s="316"/>
      <c r="P188" s="316"/>
      <c r="Q188" s="316"/>
      <c r="R188" s="316"/>
      <c r="S188" s="316"/>
      <c r="T188" s="316"/>
      <c r="U188" s="316"/>
      <c r="V188" s="316"/>
      <c r="W188" s="316"/>
    </row>
    <row r="189" spans="1:23" x14ac:dyDescent="0.25">
      <c r="A189" s="316"/>
      <c r="B189" s="316"/>
      <c r="C189" s="316"/>
      <c r="D189" s="316"/>
      <c r="E189" s="316"/>
      <c r="F189" s="316"/>
      <c r="G189" s="316"/>
      <c r="H189" s="316"/>
      <c r="I189" s="316"/>
      <c r="J189" s="316"/>
      <c r="K189" s="316"/>
      <c r="L189" s="316"/>
      <c r="M189" s="316"/>
      <c r="N189" s="316"/>
      <c r="O189" s="316"/>
      <c r="P189" s="316"/>
      <c r="Q189" s="316"/>
      <c r="R189" s="316"/>
      <c r="S189" s="316"/>
      <c r="T189" s="316"/>
      <c r="U189" s="316"/>
      <c r="V189" s="316"/>
      <c r="W189" s="316"/>
    </row>
    <row r="190" spans="1:23" x14ac:dyDescent="0.25">
      <c r="A190" s="316"/>
      <c r="B190" s="316"/>
      <c r="C190" s="316"/>
      <c r="D190" s="316"/>
      <c r="E190" s="316"/>
      <c r="F190" s="316"/>
      <c r="G190" s="316"/>
      <c r="H190" s="316"/>
      <c r="I190" s="316"/>
      <c r="J190" s="316"/>
      <c r="K190" s="316"/>
      <c r="L190" s="316"/>
      <c r="M190" s="316"/>
      <c r="N190" s="316"/>
      <c r="O190" s="316"/>
      <c r="P190" s="316"/>
      <c r="Q190" s="316"/>
      <c r="R190" s="316"/>
      <c r="S190" s="316"/>
      <c r="T190" s="316"/>
      <c r="U190" s="316"/>
      <c r="V190" s="316"/>
      <c r="W190" s="316"/>
    </row>
    <row r="191" spans="1:23" x14ac:dyDescent="0.25">
      <c r="A191" s="316"/>
      <c r="B191" s="316"/>
      <c r="C191" s="316"/>
      <c r="D191" s="316"/>
      <c r="E191" s="316"/>
      <c r="F191" s="316"/>
      <c r="G191" s="316"/>
      <c r="H191" s="316"/>
      <c r="I191" s="316"/>
      <c r="J191" s="316"/>
      <c r="K191" s="316"/>
      <c r="L191" s="316"/>
      <c r="M191" s="316"/>
      <c r="N191" s="316"/>
      <c r="O191" s="316"/>
      <c r="P191" s="316"/>
      <c r="Q191" s="316"/>
      <c r="R191" s="316"/>
      <c r="S191" s="316"/>
      <c r="T191" s="316"/>
      <c r="U191" s="316"/>
      <c r="V191" s="316"/>
      <c r="W191" s="316"/>
    </row>
    <row r="192" spans="1:23" x14ac:dyDescent="0.25">
      <c r="A192" s="316"/>
      <c r="B192" s="316"/>
      <c r="C192" s="316"/>
      <c r="D192" s="316"/>
      <c r="E192" s="316"/>
      <c r="F192" s="316"/>
      <c r="G192" s="316"/>
      <c r="H192" s="316"/>
      <c r="I192" s="316"/>
      <c r="J192" s="316"/>
      <c r="K192" s="316"/>
      <c r="L192" s="316"/>
      <c r="M192" s="316"/>
      <c r="N192" s="316"/>
      <c r="O192" s="316"/>
      <c r="P192" s="316"/>
      <c r="Q192" s="316"/>
      <c r="R192" s="316"/>
      <c r="S192" s="316"/>
      <c r="T192" s="316"/>
      <c r="U192" s="316"/>
      <c r="V192" s="316"/>
      <c r="W192" s="316"/>
    </row>
    <row r="193" spans="1:23" x14ac:dyDescent="0.25">
      <c r="A193" s="316"/>
      <c r="B193" s="316"/>
      <c r="C193" s="316"/>
      <c r="D193" s="316"/>
      <c r="E193" s="316"/>
      <c r="F193" s="316"/>
      <c r="G193" s="316"/>
      <c r="H193" s="316"/>
      <c r="I193" s="316"/>
      <c r="J193" s="316"/>
      <c r="K193" s="316"/>
      <c r="L193" s="316"/>
      <c r="M193" s="316"/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</row>
    <row r="194" spans="1:23" x14ac:dyDescent="0.25">
      <c r="A194" s="316"/>
      <c r="B194" s="316"/>
      <c r="C194" s="316"/>
      <c r="D194" s="316"/>
      <c r="E194" s="316"/>
      <c r="F194" s="316"/>
      <c r="G194" s="316"/>
      <c r="H194" s="316"/>
      <c r="I194" s="316"/>
      <c r="J194" s="316"/>
      <c r="K194" s="316"/>
      <c r="L194" s="316"/>
      <c r="M194" s="316"/>
      <c r="N194" s="316"/>
      <c r="O194" s="316"/>
      <c r="P194" s="316"/>
      <c r="Q194" s="316"/>
      <c r="R194" s="316"/>
      <c r="S194" s="316"/>
      <c r="T194" s="316"/>
      <c r="U194" s="316"/>
      <c r="V194" s="316"/>
      <c r="W194" s="316"/>
    </row>
    <row r="195" spans="1:23" x14ac:dyDescent="0.25">
      <c r="A195" s="316"/>
      <c r="B195" s="316"/>
      <c r="C195" s="316"/>
      <c r="D195" s="316"/>
      <c r="E195" s="316"/>
      <c r="F195" s="316"/>
      <c r="G195" s="316"/>
      <c r="H195" s="316"/>
      <c r="I195" s="316"/>
      <c r="J195" s="316"/>
      <c r="K195" s="316"/>
      <c r="L195" s="316"/>
      <c r="M195" s="316"/>
      <c r="N195" s="316"/>
      <c r="O195" s="316"/>
      <c r="P195" s="316"/>
      <c r="Q195" s="316"/>
      <c r="R195" s="316"/>
      <c r="S195" s="316"/>
      <c r="T195" s="316"/>
      <c r="U195" s="316"/>
      <c r="V195" s="316"/>
      <c r="W195" s="316"/>
    </row>
    <row r="196" spans="1:23" x14ac:dyDescent="0.25">
      <c r="A196" s="316"/>
      <c r="B196" s="316"/>
      <c r="C196" s="316"/>
      <c r="D196" s="316"/>
      <c r="E196" s="316"/>
      <c r="F196" s="316"/>
      <c r="G196" s="316"/>
      <c r="H196" s="316"/>
      <c r="I196" s="316"/>
      <c r="J196" s="316"/>
      <c r="K196" s="316"/>
      <c r="L196" s="316"/>
      <c r="M196" s="316"/>
      <c r="N196" s="316"/>
      <c r="O196" s="316"/>
      <c r="P196" s="316"/>
      <c r="Q196" s="316"/>
      <c r="R196" s="316"/>
      <c r="S196" s="316"/>
      <c r="T196" s="316"/>
      <c r="U196" s="316"/>
      <c r="V196" s="316"/>
      <c r="W196" s="316"/>
    </row>
    <row r="197" spans="1:23" x14ac:dyDescent="0.25">
      <c r="A197" s="316"/>
      <c r="B197" s="316"/>
      <c r="C197" s="316"/>
      <c r="D197" s="316"/>
      <c r="E197" s="316"/>
      <c r="F197" s="316"/>
      <c r="G197" s="316"/>
      <c r="H197" s="316"/>
      <c r="I197" s="316"/>
      <c r="J197" s="316"/>
      <c r="K197" s="316"/>
      <c r="L197" s="316"/>
      <c r="M197" s="316"/>
      <c r="N197" s="316"/>
      <c r="O197" s="316"/>
      <c r="P197" s="316"/>
      <c r="Q197" s="316"/>
      <c r="R197" s="316"/>
      <c r="S197" s="316"/>
      <c r="T197" s="316"/>
      <c r="U197" s="316"/>
      <c r="V197" s="316"/>
      <c r="W197" s="316"/>
    </row>
    <row r="198" spans="1:23" x14ac:dyDescent="0.25">
      <c r="A198" s="316"/>
      <c r="B198" s="316"/>
      <c r="C198" s="316"/>
      <c r="D198" s="316"/>
      <c r="E198" s="316"/>
      <c r="F198" s="316"/>
      <c r="G198" s="316"/>
      <c r="H198" s="316"/>
      <c r="I198" s="316"/>
      <c r="J198" s="316"/>
      <c r="K198" s="316"/>
      <c r="L198" s="316"/>
      <c r="M198" s="316"/>
      <c r="N198" s="316"/>
      <c r="O198" s="316"/>
      <c r="P198" s="316"/>
      <c r="Q198" s="316"/>
      <c r="R198" s="316"/>
      <c r="S198" s="316"/>
      <c r="T198" s="316"/>
      <c r="U198" s="316"/>
      <c r="V198" s="316"/>
      <c r="W198" s="316"/>
    </row>
    <row r="199" spans="1:23" x14ac:dyDescent="0.25">
      <c r="A199" s="316"/>
      <c r="B199" s="316"/>
      <c r="C199" s="316"/>
      <c r="D199" s="316"/>
      <c r="E199" s="316"/>
      <c r="F199" s="316"/>
      <c r="G199" s="316"/>
      <c r="H199" s="316"/>
      <c r="I199" s="316"/>
      <c r="J199" s="316"/>
      <c r="K199" s="316"/>
      <c r="L199" s="316"/>
      <c r="M199" s="316"/>
      <c r="N199" s="316"/>
      <c r="O199" s="316"/>
      <c r="P199" s="316"/>
      <c r="Q199" s="316"/>
      <c r="R199" s="316"/>
      <c r="S199" s="316"/>
      <c r="T199" s="316"/>
      <c r="U199" s="316"/>
      <c r="V199" s="316"/>
      <c r="W199" s="316"/>
    </row>
    <row r="200" spans="1:23" x14ac:dyDescent="0.25">
      <c r="A200" s="316"/>
      <c r="B200" s="316"/>
      <c r="C200" s="316"/>
      <c r="D200" s="316"/>
      <c r="E200" s="316"/>
      <c r="F200" s="316"/>
      <c r="G200" s="316"/>
      <c r="H200" s="316"/>
      <c r="I200" s="316"/>
      <c r="J200" s="316"/>
      <c r="K200" s="316"/>
      <c r="L200" s="316"/>
      <c r="M200" s="316"/>
      <c r="N200" s="316"/>
      <c r="O200" s="316"/>
      <c r="P200" s="316"/>
      <c r="Q200" s="316"/>
      <c r="R200" s="316"/>
      <c r="S200" s="316"/>
      <c r="T200" s="316"/>
      <c r="U200" s="316"/>
      <c r="V200" s="316"/>
      <c r="W200" s="316"/>
    </row>
    <row r="201" spans="1:23" x14ac:dyDescent="0.25">
      <c r="A201" s="316"/>
      <c r="B201" s="316"/>
      <c r="C201" s="316"/>
      <c r="D201" s="316"/>
      <c r="E201" s="316"/>
      <c r="F201" s="316"/>
      <c r="G201" s="316"/>
      <c r="H201" s="316"/>
      <c r="I201" s="316"/>
      <c r="J201" s="316"/>
      <c r="K201" s="316"/>
      <c r="L201" s="316"/>
      <c r="M201" s="316"/>
      <c r="N201" s="316"/>
      <c r="O201" s="316"/>
      <c r="P201" s="316"/>
      <c r="Q201" s="316"/>
      <c r="R201" s="316"/>
      <c r="S201" s="316"/>
      <c r="T201" s="316"/>
      <c r="U201" s="316"/>
      <c r="V201" s="316"/>
      <c r="W201" s="316"/>
    </row>
    <row r="202" spans="1:23" x14ac:dyDescent="0.25">
      <c r="A202" s="316"/>
      <c r="B202" s="316"/>
      <c r="C202" s="316"/>
      <c r="D202" s="316"/>
      <c r="E202" s="316"/>
      <c r="F202" s="316"/>
      <c r="G202" s="316"/>
      <c r="H202" s="316"/>
      <c r="I202" s="316"/>
      <c r="J202" s="316"/>
      <c r="K202" s="316"/>
      <c r="L202" s="316"/>
      <c r="M202" s="316"/>
      <c r="N202" s="316"/>
      <c r="O202" s="316"/>
      <c r="P202" s="316"/>
      <c r="Q202" s="316"/>
      <c r="R202" s="316"/>
      <c r="S202" s="316"/>
      <c r="T202" s="316"/>
      <c r="U202" s="316"/>
      <c r="V202" s="316"/>
      <c r="W202" s="316"/>
    </row>
    <row r="203" spans="1:23" x14ac:dyDescent="0.25">
      <c r="A203" s="316"/>
      <c r="B203" s="316"/>
      <c r="C203" s="316"/>
      <c r="D203" s="316"/>
      <c r="E203" s="316"/>
      <c r="F203" s="316"/>
      <c r="G203" s="316"/>
      <c r="H203" s="316"/>
      <c r="I203" s="316"/>
      <c r="J203" s="316"/>
      <c r="K203" s="316"/>
      <c r="L203" s="316"/>
      <c r="M203" s="316"/>
      <c r="N203" s="316"/>
      <c r="O203" s="316"/>
      <c r="P203" s="316"/>
      <c r="Q203" s="316"/>
      <c r="R203" s="316"/>
      <c r="S203" s="316"/>
      <c r="T203" s="316"/>
      <c r="U203" s="316"/>
      <c r="V203" s="316"/>
      <c r="W203" s="316"/>
    </row>
    <row r="204" spans="1:23" x14ac:dyDescent="0.25">
      <c r="A204" s="316"/>
      <c r="B204" s="316"/>
      <c r="C204" s="316"/>
      <c r="D204" s="316"/>
      <c r="E204" s="316"/>
      <c r="F204" s="316"/>
      <c r="G204" s="316"/>
      <c r="H204" s="316"/>
      <c r="I204" s="316"/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</row>
    <row r="205" spans="1:23" x14ac:dyDescent="0.25">
      <c r="A205" s="316"/>
      <c r="B205" s="316"/>
      <c r="C205" s="316"/>
      <c r="D205" s="316"/>
      <c r="E205" s="316"/>
      <c r="F205" s="316"/>
      <c r="G205" s="316"/>
      <c r="H205" s="316"/>
      <c r="I205" s="316"/>
      <c r="J205" s="316"/>
      <c r="K205" s="316"/>
      <c r="L205" s="316"/>
      <c r="M205" s="316"/>
      <c r="N205" s="316"/>
      <c r="O205" s="316"/>
      <c r="P205" s="316"/>
      <c r="Q205" s="316"/>
      <c r="R205" s="316"/>
      <c r="S205" s="316"/>
      <c r="T205" s="316"/>
      <c r="U205" s="316"/>
      <c r="V205" s="316"/>
      <c r="W205" s="316"/>
    </row>
    <row r="206" spans="1:23" x14ac:dyDescent="0.25">
      <c r="A206" s="316"/>
      <c r="B206" s="316"/>
      <c r="C206" s="316"/>
      <c r="D206" s="316"/>
      <c r="E206" s="316"/>
      <c r="F206" s="316"/>
      <c r="G206" s="316"/>
      <c r="H206" s="316"/>
      <c r="I206" s="316"/>
      <c r="J206" s="316"/>
      <c r="K206" s="316"/>
      <c r="L206" s="316"/>
      <c r="M206" s="316"/>
      <c r="N206" s="316"/>
      <c r="O206" s="316"/>
      <c r="P206" s="316"/>
      <c r="Q206" s="316"/>
      <c r="R206" s="316"/>
      <c r="S206" s="316"/>
      <c r="T206" s="316"/>
      <c r="U206" s="316"/>
      <c r="V206" s="316"/>
      <c r="W206" s="316"/>
    </row>
    <row r="207" spans="1:23" x14ac:dyDescent="0.25">
      <c r="A207" s="316"/>
      <c r="B207" s="316"/>
      <c r="C207" s="316"/>
      <c r="D207" s="316"/>
      <c r="E207" s="316"/>
      <c r="F207" s="316"/>
      <c r="G207" s="316"/>
      <c r="H207" s="316"/>
      <c r="I207" s="316"/>
      <c r="J207" s="316"/>
      <c r="K207" s="316"/>
      <c r="L207" s="316"/>
      <c r="M207" s="316"/>
      <c r="N207" s="316"/>
      <c r="O207" s="316"/>
      <c r="P207" s="316"/>
      <c r="Q207" s="316"/>
      <c r="R207" s="316"/>
      <c r="S207" s="316"/>
      <c r="T207" s="316"/>
      <c r="U207" s="316"/>
      <c r="V207" s="316"/>
      <c r="W207" s="316"/>
    </row>
    <row r="208" spans="1:23" x14ac:dyDescent="0.25">
      <c r="A208" s="316"/>
      <c r="B208" s="316"/>
      <c r="C208" s="316"/>
      <c r="D208" s="316"/>
      <c r="E208" s="316"/>
      <c r="F208" s="316"/>
      <c r="G208" s="316"/>
      <c r="H208" s="316"/>
      <c r="I208" s="316"/>
      <c r="J208" s="316"/>
      <c r="K208" s="316"/>
      <c r="L208" s="316"/>
      <c r="M208" s="316"/>
      <c r="N208" s="316"/>
      <c r="O208" s="316"/>
      <c r="P208" s="316"/>
      <c r="Q208" s="316"/>
      <c r="R208" s="316"/>
      <c r="S208" s="316"/>
      <c r="T208" s="316"/>
      <c r="U208" s="316"/>
      <c r="V208" s="316"/>
      <c r="W208" s="316"/>
    </row>
    <row r="209" spans="1:23" x14ac:dyDescent="0.25">
      <c r="A209" s="316"/>
      <c r="B209" s="316"/>
      <c r="C209" s="316"/>
      <c r="D209" s="316"/>
      <c r="E209" s="316"/>
      <c r="F209" s="316"/>
      <c r="G209" s="316"/>
      <c r="H209" s="316"/>
      <c r="I209" s="316"/>
      <c r="J209" s="316"/>
      <c r="K209" s="316"/>
      <c r="L209" s="316"/>
      <c r="M209" s="316"/>
      <c r="N209" s="316"/>
      <c r="O209" s="316"/>
      <c r="P209" s="316"/>
      <c r="Q209" s="316"/>
      <c r="R209" s="316"/>
      <c r="S209" s="316"/>
      <c r="T209" s="316"/>
      <c r="U209" s="316"/>
      <c r="V209" s="316"/>
      <c r="W209" s="316"/>
    </row>
    <row r="210" spans="1:23" x14ac:dyDescent="0.25">
      <c r="A210" s="316"/>
      <c r="B210" s="316"/>
      <c r="C210" s="316"/>
      <c r="D210" s="316"/>
      <c r="E210" s="316"/>
      <c r="F210" s="316"/>
      <c r="G210" s="316"/>
      <c r="H210" s="316"/>
      <c r="I210" s="316"/>
      <c r="J210" s="316"/>
      <c r="K210" s="316"/>
      <c r="L210" s="316"/>
      <c r="M210" s="316"/>
      <c r="N210" s="316"/>
      <c r="O210" s="316"/>
      <c r="P210" s="316"/>
      <c r="Q210" s="316"/>
      <c r="R210" s="316"/>
      <c r="S210" s="316"/>
      <c r="T210" s="316"/>
      <c r="U210" s="316"/>
      <c r="V210" s="316"/>
      <c r="W210" s="316"/>
    </row>
    <row r="211" spans="1:23" x14ac:dyDescent="0.25">
      <c r="A211" s="316"/>
      <c r="B211" s="316"/>
      <c r="C211" s="316"/>
      <c r="D211" s="316"/>
      <c r="E211" s="316"/>
      <c r="F211" s="316"/>
      <c r="G211" s="316"/>
      <c r="H211" s="316"/>
      <c r="I211" s="316"/>
      <c r="J211" s="316"/>
      <c r="K211" s="316"/>
      <c r="L211" s="316"/>
      <c r="M211" s="316"/>
      <c r="N211" s="316"/>
      <c r="O211" s="316"/>
      <c r="P211" s="316"/>
      <c r="Q211" s="316"/>
      <c r="R211" s="316"/>
      <c r="S211" s="316"/>
      <c r="T211" s="316"/>
      <c r="U211" s="316"/>
      <c r="V211" s="316"/>
      <c r="W211" s="316"/>
    </row>
    <row r="212" spans="1:23" x14ac:dyDescent="0.25">
      <c r="A212" s="316"/>
      <c r="B212" s="316"/>
      <c r="C212" s="316"/>
      <c r="D212" s="316"/>
      <c r="E212" s="316"/>
      <c r="F212" s="316"/>
      <c r="G212" s="316"/>
      <c r="H212" s="316"/>
      <c r="I212" s="316"/>
      <c r="J212" s="316"/>
      <c r="K212" s="316"/>
      <c r="L212" s="316"/>
      <c r="M212" s="316"/>
      <c r="N212" s="316"/>
      <c r="O212" s="316"/>
      <c r="P212" s="316"/>
      <c r="Q212" s="316"/>
      <c r="R212" s="316"/>
      <c r="S212" s="316"/>
      <c r="T212" s="316"/>
      <c r="U212" s="316"/>
      <c r="V212" s="316"/>
      <c r="W212" s="316"/>
    </row>
    <row r="213" spans="1:23" x14ac:dyDescent="0.25">
      <c r="A213" s="316"/>
      <c r="B213" s="316"/>
      <c r="C213" s="316"/>
      <c r="D213" s="316"/>
      <c r="E213" s="316"/>
      <c r="F213" s="316"/>
      <c r="G213" s="316"/>
      <c r="H213" s="316"/>
      <c r="I213" s="316"/>
      <c r="J213" s="316"/>
      <c r="K213" s="316"/>
      <c r="L213" s="316"/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</row>
    <row r="214" spans="1:23" x14ac:dyDescent="0.25">
      <c r="A214" s="316"/>
      <c r="B214" s="316"/>
      <c r="C214" s="316"/>
      <c r="D214" s="316"/>
      <c r="E214" s="316"/>
      <c r="F214" s="316"/>
      <c r="G214" s="316"/>
      <c r="H214" s="316"/>
      <c r="I214" s="316"/>
      <c r="J214" s="316"/>
      <c r="K214" s="316"/>
      <c r="L214" s="316"/>
      <c r="M214" s="316"/>
      <c r="N214" s="316"/>
      <c r="O214" s="316"/>
      <c r="P214" s="316"/>
      <c r="Q214" s="316"/>
      <c r="R214" s="316"/>
      <c r="S214" s="316"/>
      <c r="T214" s="316"/>
      <c r="U214" s="316"/>
      <c r="V214" s="316"/>
      <c r="W214" s="316"/>
    </row>
  </sheetData>
  <sheetProtection algorithmName="SHA-512" hashValue="x2L1tpRoc192/8oAgyodJuMDrwVVIrqpPW45jk+MdYlS7y1DihUH0T9zXqV7+BIGkgpb1dzbbqF0of5eN65cMw==" saltValue="XJ+aw+m74SrNztI+gwLOcg==" spinCount="100000" sheet="1" objects="1" scenarios="1"/>
  <mergeCells count="2">
    <mergeCell ref="A2:B2"/>
    <mergeCell ref="A3:X3"/>
  </mergeCells>
  <pageMargins left="0.7" right="0.7" top="0.78740157499999996" bottom="0.78740157499999996" header="0.3" footer="0.3"/>
  <pageSetup paperSize="8" scale="8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5" tint="0.39997558519241921"/>
  </sheetPr>
  <dimension ref="A1:O14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5" width="12.625" style="405" customWidth="1"/>
    <col min="6" max="6" width="14.625" customWidth="1"/>
    <col min="7" max="14" width="12.625" customWidth="1"/>
    <col min="15" max="15" width="12.625" hidden="1" customWidth="1"/>
  </cols>
  <sheetData>
    <row r="1" spans="1:15" x14ac:dyDescent="0.25">
      <c r="A1" s="3" t="s">
        <v>271</v>
      </c>
    </row>
    <row r="2" spans="1:15" ht="16.5" thickBot="1" x14ac:dyDescent="0.3">
      <c r="A2" s="3" t="s">
        <v>198</v>
      </c>
    </row>
    <row r="3" spans="1:15" ht="16.5" customHeight="1" thickTop="1" x14ac:dyDescent="0.25">
      <c r="A3" s="121"/>
      <c r="B3" s="122"/>
      <c r="C3" s="654" t="s">
        <v>1</v>
      </c>
      <c r="D3" s="655"/>
      <c r="E3" s="656"/>
      <c r="F3" s="665" t="s">
        <v>109</v>
      </c>
      <c r="G3" s="664"/>
      <c r="H3" s="664"/>
      <c r="I3" s="664"/>
      <c r="J3" s="666"/>
      <c r="K3" s="48"/>
      <c r="L3" s="665" t="s">
        <v>110</v>
      </c>
      <c r="M3" s="664"/>
      <c r="N3" s="664"/>
      <c r="O3" s="612"/>
    </row>
    <row r="4" spans="1:15" ht="48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7" t="s">
        <v>182</v>
      </c>
      <c r="G4" s="6" t="s">
        <v>183</v>
      </c>
      <c r="H4" s="6" t="s">
        <v>184</v>
      </c>
      <c r="I4" s="6" t="s">
        <v>112</v>
      </c>
      <c r="J4" s="41" t="s">
        <v>177</v>
      </c>
      <c r="K4" s="114" t="s">
        <v>278</v>
      </c>
      <c r="L4" s="47" t="s">
        <v>101</v>
      </c>
      <c r="M4" s="6" t="s">
        <v>102</v>
      </c>
      <c r="N4" s="6" t="s">
        <v>103</v>
      </c>
      <c r="O4" s="613" t="s">
        <v>176</v>
      </c>
    </row>
    <row r="5" spans="1:15" ht="16.5" thickTop="1" x14ac:dyDescent="0.25">
      <c r="A5" s="100">
        <v>101</v>
      </c>
      <c r="B5" s="104" t="s">
        <v>3</v>
      </c>
      <c r="C5" s="504">
        <v>646</v>
      </c>
      <c r="D5" s="397">
        <v>545</v>
      </c>
      <c r="E5" s="501">
        <v>1415</v>
      </c>
      <c r="F5" s="13">
        <v>3549</v>
      </c>
      <c r="G5" s="13">
        <v>3404</v>
      </c>
      <c r="H5" s="13">
        <v>4831</v>
      </c>
      <c r="I5" s="105">
        <f>G5/F5*100</f>
        <v>95.914342068188219</v>
      </c>
      <c r="J5" s="108">
        <f>H5/G5*365</f>
        <v>518.01263219741486</v>
      </c>
      <c r="K5" s="108">
        <v>34</v>
      </c>
      <c r="L5" s="26">
        <f>F5/$K5</f>
        <v>104.38235294117646</v>
      </c>
      <c r="M5" s="10">
        <f t="shared" ref="M5:N5" si="0">G5/$K5</f>
        <v>100.11764705882354</v>
      </c>
      <c r="N5" s="10">
        <f t="shared" si="0"/>
        <v>142.08823529411765</v>
      </c>
      <c r="O5" s="108">
        <v>30</v>
      </c>
    </row>
    <row r="6" spans="1:15" x14ac:dyDescent="0.25">
      <c r="A6" s="13">
        <v>102</v>
      </c>
      <c r="B6" s="75" t="s">
        <v>14</v>
      </c>
      <c r="C6" s="449">
        <v>427</v>
      </c>
      <c r="D6" s="398">
        <v>347</v>
      </c>
      <c r="E6" s="458">
        <v>926</v>
      </c>
      <c r="F6" s="13">
        <v>1011</v>
      </c>
      <c r="G6" s="13">
        <v>763</v>
      </c>
      <c r="H6" s="13">
        <v>983</v>
      </c>
      <c r="I6" s="16">
        <f t="shared" ref="I6:I13" si="1">G6/F6*100</f>
        <v>75.469831849653815</v>
      </c>
      <c r="J6" s="29">
        <f t="shared" ref="J6:J13" si="2">H6/G6*365</f>
        <v>470.24246395806028</v>
      </c>
      <c r="K6" s="29">
        <v>6</v>
      </c>
      <c r="L6" s="28">
        <f t="shared" ref="L6:L12" si="3">F6/$K6</f>
        <v>168.5</v>
      </c>
      <c r="M6" s="15">
        <f t="shared" ref="M6:M12" si="4">G6/$K6</f>
        <v>127.16666666666667</v>
      </c>
      <c r="N6" s="15">
        <f t="shared" ref="N6:N12" si="5">H6/$K6</f>
        <v>163.83333333333334</v>
      </c>
      <c r="O6" s="29">
        <v>6</v>
      </c>
    </row>
    <row r="7" spans="1:15" x14ac:dyDescent="0.25">
      <c r="A7" s="13">
        <v>103</v>
      </c>
      <c r="B7" s="75" t="s">
        <v>25</v>
      </c>
      <c r="C7" s="449">
        <v>248</v>
      </c>
      <c r="D7" s="398">
        <v>191</v>
      </c>
      <c r="E7" s="458">
        <v>531</v>
      </c>
      <c r="F7" s="13">
        <v>499</v>
      </c>
      <c r="G7" s="13">
        <v>464</v>
      </c>
      <c r="H7" s="13">
        <v>247</v>
      </c>
      <c r="I7" s="16">
        <f t="shared" si="1"/>
        <v>92.985971943887776</v>
      </c>
      <c r="J7" s="29">
        <f t="shared" si="2"/>
        <v>194.29956896551724</v>
      </c>
      <c r="K7" s="29">
        <v>5</v>
      </c>
      <c r="L7" s="28">
        <f t="shared" si="3"/>
        <v>99.8</v>
      </c>
      <c r="M7" s="15">
        <f t="shared" si="4"/>
        <v>92.8</v>
      </c>
      <c r="N7" s="15">
        <f t="shared" si="5"/>
        <v>49.4</v>
      </c>
      <c r="O7" s="29">
        <v>6</v>
      </c>
    </row>
    <row r="8" spans="1:15" x14ac:dyDescent="0.25">
      <c r="A8" s="13">
        <v>104</v>
      </c>
      <c r="B8" s="75" t="s">
        <v>34</v>
      </c>
      <c r="C8" s="449">
        <v>284</v>
      </c>
      <c r="D8" s="398">
        <v>237</v>
      </c>
      <c r="E8" s="458">
        <v>566</v>
      </c>
      <c r="F8" s="13">
        <v>1023</v>
      </c>
      <c r="G8" s="13">
        <v>849</v>
      </c>
      <c r="H8" s="13">
        <v>712</v>
      </c>
      <c r="I8" s="16">
        <f t="shared" si="1"/>
        <v>82.991202346041064</v>
      </c>
      <c r="J8" s="29">
        <f t="shared" si="2"/>
        <v>306.1012956419317</v>
      </c>
      <c r="K8" s="29">
        <v>8</v>
      </c>
      <c r="L8" s="28">
        <f t="shared" si="3"/>
        <v>127.875</v>
      </c>
      <c r="M8" s="15">
        <f t="shared" si="4"/>
        <v>106.125</v>
      </c>
      <c r="N8" s="15">
        <f t="shared" si="5"/>
        <v>89</v>
      </c>
      <c r="O8" s="29">
        <v>7</v>
      </c>
    </row>
    <row r="9" spans="1:15" x14ac:dyDescent="0.25">
      <c r="A9" s="13">
        <v>105</v>
      </c>
      <c r="B9" s="75" t="s">
        <v>44</v>
      </c>
      <c r="C9" s="449">
        <v>505</v>
      </c>
      <c r="D9" s="398">
        <v>397</v>
      </c>
      <c r="E9" s="458">
        <v>1070</v>
      </c>
      <c r="F9" s="13">
        <v>883</v>
      </c>
      <c r="G9" s="13">
        <v>860</v>
      </c>
      <c r="H9" s="13">
        <v>1138</v>
      </c>
      <c r="I9" s="16">
        <f t="shared" si="1"/>
        <v>97.395243488108719</v>
      </c>
      <c r="J9" s="29">
        <f t="shared" si="2"/>
        <v>482.98837209302332</v>
      </c>
      <c r="K9" s="29">
        <v>7</v>
      </c>
      <c r="L9" s="28">
        <f t="shared" si="3"/>
        <v>126.14285714285714</v>
      </c>
      <c r="M9" s="15">
        <f t="shared" si="4"/>
        <v>122.85714285714286</v>
      </c>
      <c r="N9" s="15">
        <f t="shared" si="5"/>
        <v>162.57142857142858</v>
      </c>
      <c r="O9" s="29">
        <v>6</v>
      </c>
    </row>
    <row r="10" spans="1:15" x14ac:dyDescent="0.25">
      <c r="A10" s="13">
        <v>106</v>
      </c>
      <c r="B10" s="75" t="s">
        <v>55</v>
      </c>
      <c r="C10" s="449">
        <v>426</v>
      </c>
      <c r="D10" s="398">
        <v>426</v>
      </c>
      <c r="E10" s="458">
        <v>703</v>
      </c>
      <c r="F10" s="13">
        <v>893</v>
      </c>
      <c r="G10" s="13">
        <v>779</v>
      </c>
      <c r="H10" s="13">
        <v>896</v>
      </c>
      <c r="I10" s="16">
        <f t="shared" si="1"/>
        <v>87.2340425531915</v>
      </c>
      <c r="J10" s="29">
        <f t="shared" si="2"/>
        <v>419.82028241335047</v>
      </c>
      <c r="K10" s="29">
        <v>10.7</v>
      </c>
      <c r="L10" s="28">
        <f t="shared" si="3"/>
        <v>83.45794392523365</v>
      </c>
      <c r="M10" s="15">
        <f t="shared" si="4"/>
        <v>72.803738317757009</v>
      </c>
      <c r="N10" s="15">
        <f t="shared" si="5"/>
        <v>83.738317757009355</v>
      </c>
      <c r="O10" s="29">
        <v>10</v>
      </c>
    </row>
    <row r="11" spans="1:15" x14ac:dyDescent="0.25">
      <c r="A11" s="13">
        <v>107</v>
      </c>
      <c r="B11" s="75" t="s">
        <v>67</v>
      </c>
      <c r="C11" s="449">
        <v>558</v>
      </c>
      <c r="D11" s="398">
        <v>606</v>
      </c>
      <c r="E11" s="458">
        <v>863</v>
      </c>
      <c r="F11" s="13">
        <v>1950</v>
      </c>
      <c r="G11" s="13">
        <v>1884</v>
      </c>
      <c r="H11" s="13">
        <v>2139</v>
      </c>
      <c r="I11" s="16">
        <f t="shared" si="1"/>
        <v>96.615384615384613</v>
      </c>
      <c r="J11" s="29">
        <f t="shared" si="2"/>
        <v>414.40286624203821</v>
      </c>
      <c r="K11" s="29">
        <v>17</v>
      </c>
      <c r="L11" s="28">
        <f t="shared" si="3"/>
        <v>114.70588235294117</v>
      </c>
      <c r="M11" s="15">
        <f t="shared" si="4"/>
        <v>110.82352941176471</v>
      </c>
      <c r="N11" s="15">
        <f t="shared" si="5"/>
        <v>125.82352941176471</v>
      </c>
      <c r="O11" s="29">
        <v>18</v>
      </c>
    </row>
    <row r="12" spans="1:15" ht="16.5" thickBot="1" x14ac:dyDescent="0.3">
      <c r="A12" s="18">
        <v>108</v>
      </c>
      <c r="B12" s="77" t="s">
        <v>82</v>
      </c>
      <c r="C12" s="451">
        <v>306</v>
      </c>
      <c r="D12" s="399">
        <v>255</v>
      </c>
      <c r="E12" s="460">
        <v>585</v>
      </c>
      <c r="F12" s="18">
        <v>1310</v>
      </c>
      <c r="G12" s="18">
        <v>1442</v>
      </c>
      <c r="H12" s="18">
        <v>851</v>
      </c>
      <c r="I12" s="21">
        <f t="shared" si="1"/>
        <v>110.07633587786259</v>
      </c>
      <c r="J12" s="31">
        <f t="shared" si="2"/>
        <v>215.40568654646324</v>
      </c>
      <c r="K12" s="31">
        <v>10</v>
      </c>
      <c r="L12" s="30">
        <f t="shared" si="3"/>
        <v>131</v>
      </c>
      <c r="M12" s="20">
        <f t="shared" si="4"/>
        <v>144.19999999999999</v>
      </c>
      <c r="N12" s="20">
        <f t="shared" si="5"/>
        <v>85.1</v>
      </c>
      <c r="O12" s="31">
        <v>11</v>
      </c>
    </row>
    <row r="13" spans="1:15" ht="17.25" thickTop="1" thickBot="1" x14ac:dyDescent="0.3">
      <c r="A13" s="35"/>
      <c r="B13" s="39" t="s">
        <v>132</v>
      </c>
      <c r="C13" s="453">
        <v>486</v>
      </c>
      <c r="D13" s="454">
        <v>391</v>
      </c>
      <c r="E13" s="455">
        <v>1043</v>
      </c>
      <c r="F13" s="119">
        <f>AVERAGE(F5:F12)</f>
        <v>1389.75</v>
      </c>
      <c r="G13" s="37">
        <f t="shared" ref="G13:H13" si="6">AVERAGE(G5:G12)</f>
        <v>1305.625</v>
      </c>
      <c r="H13" s="37">
        <f t="shared" si="6"/>
        <v>1474.625</v>
      </c>
      <c r="I13" s="33">
        <f t="shared" si="1"/>
        <v>93.946753013131854</v>
      </c>
      <c r="J13" s="109">
        <f t="shared" si="2"/>
        <v>412.24557204404027</v>
      </c>
      <c r="K13" s="109">
        <f>AVERAGE(K5:K12)</f>
        <v>12.2125</v>
      </c>
      <c r="L13" s="119">
        <f>AVERAGE(L5:L12)</f>
        <v>119.48300454527606</v>
      </c>
      <c r="M13" s="37">
        <f t="shared" ref="M13:N13" si="7">AVERAGE(M5:M12)</f>
        <v>109.61171553901937</v>
      </c>
      <c r="N13" s="37">
        <f t="shared" si="7"/>
        <v>112.69435554595671</v>
      </c>
      <c r="O13" s="109">
        <f>AVERAGE(O5:O12)</f>
        <v>11.75</v>
      </c>
    </row>
    <row r="14" spans="1:15" ht="16.5" thickTop="1" x14ac:dyDescent="0.25"/>
  </sheetData>
  <sheetProtection algorithmName="SHA-512" hashValue="qFFUgt8o5C2Fx5ih+K00x+F666aGnUU9mI6ynhhau0UxAWMhL7kXe1wiOPMTDqFK6o3YNess6wG56I4qcjam7w==" saltValue="60p798Y1XHgHnhInnBEipQ==" spinCount="100000" sheet="1" objects="1" scenarios="1"/>
  <mergeCells count="3">
    <mergeCell ref="C3:E3"/>
    <mergeCell ref="F3:J3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5" tint="0.39997558519241921"/>
  </sheetPr>
  <dimension ref="A1:AI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customWidth="1"/>
    <col min="2" max="2" width="22.375" hidden="1" customWidth="1"/>
    <col min="3" max="3" width="13.375" customWidth="1"/>
    <col min="4" max="4" width="18.25" bestFit="1" customWidth="1"/>
    <col min="5" max="35" width="12.625" customWidth="1"/>
  </cols>
  <sheetData>
    <row r="1" spans="1:35" x14ac:dyDescent="0.25">
      <c r="A1" s="3" t="s">
        <v>133</v>
      </c>
      <c r="B1" s="123"/>
      <c r="C1" s="123"/>
      <c r="D1" s="123"/>
      <c r="E1" s="123"/>
      <c r="F1" s="123"/>
      <c r="G1" s="123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3"/>
      <c r="AG1" s="123"/>
      <c r="AH1" s="123"/>
      <c r="AI1" s="123"/>
    </row>
    <row r="2" spans="1:35" x14ac:dyDescent="0.25">
      <c r="A2" s="3" t="s">
        <v>284</v>
      </c>
      <c r="B2" s="123"/>
      <c r="C2" s="123"/>
      <c r="D2" s="123"/>
      <c r="E2" s="123"/>
      <c r="F2" s="123"/>
      <c r="G2" s="123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3"/>
      <c r="AG2" s="123"/>
      <c r="AH2" s="123"/>
      <c r="AI2" s="123"/>
    </row>
    <row r="3" spans="1:35" ht="16.5" thickBot="1" x14ac:dyDescent="0.3">
      <c r="A3" s="123"/>
      <c r="B3" s="123"/>
      <c r="C3" s="123"/>
      <c r="D3" s="123"/>
      <c r="E3" s="123"/>
      <c r="F3" s="123"/>
      <c r="G3" s="123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3"/>
      <c r="AG3" s="123"/>
      <c r="AH3" s="123"/>
      <c r="AI3" s="123"/>
    </row>
    <row r="4" spans="1:35" ht="16.5" thickTop="1" x14ac:dyDescent="0.25">
      <c r="A4" s="121"/>
      <c r="B4" s="121"/>
      <c r="C4" s="121"/>
      <c r="D4" s="121"/>
      <c r="E4" s="661" t="s">
        <v>1</v>
      </c>
      <c r="F4" s="662"/>
      <c r="G4" s="663"/>
      <c r="H4" s="664" t="s">
        <v>219</v>
      </c>
      <c r="I4" s="664"/>
      <c r="J4" s="664"/>
      <c r="K4" s="664"/>
      <c r="L4" s="665" t="s">
        <v>220</v>
      </c>
      <c r="M4" s="664"/>
      <c r="N4" s="664"/>
      <c r="O4" s="666"/>
      <c r="P4" s="665" t="s">
        <v>217</v>
      </c>
      <c r="Q4" s="664"/>
      <c r="R4" s="664"/>
      <c r="S4" s="666"/>
      <c r="T4" s="664" t="s">
        <v>218</v>
      </c>
      <c r="U4" s="664"/>
      <c r="V4" s="664"/>
      <c r="W4" s="664"/>
      <c r="X4" s="665" t="s">
        <v>222</v>
      </c>
      <c r="Y4" s="664"/>
      <c r="Z4" s="664"/>
      <c r="AA4" s="666"/>
      <c r="AB4" s="665" t="s">
        <v>221</v>
      </c>
      <c r="AC4" s="664"/>
      <c r="AD4" s="664"/>
      <c r="AE4" s="666"/>
      <c r="AF4" s="664" t="s">
        <v>211</v>
      </c>
      <c r="AG4" s="664"/>
      <c r="AH4" s="664"/>
      <c r="AI4" s="664"/>
    </row>
    <row r="5" spans="1:35" ht="32.25" thickBot="1" x14ac:dyDescent="0.3">
      <c r="A5" s="5"/>
      <c r="B5" s="5" t="s">
        <v>138</v>
      </c>
      <c r="C5" s="5" t="s">
        <v>137</v>
      </c>
      <c r="D5" s="5" t="s">
        <v>94</v>
      </c>
      <c r="E5" s="24" t="s">
        <v>96</v>
      </c>
      <c r="F5" s="5" t="s">
        <v>97</v>
      </c>
      <c r="G5" s="25" t="s">
        <v>98</v>
      </c>
      <c r="H5" s="6" t="s">
        <v>124</v>
      </c>
      <c r="I5" s="6" t="s">
        <v>125</v>
      </c>
      <c r="J5" s="6" t="s">
        <v>126</v>
      </c>
      <c r="K5" s="6" t="s">
        <v>177</v>
      </c>
      <c r="L5" s="47" t="s">
        <v>124</v>
      </c>
      <c r="M5" s="6" t="s">
        <v>125</v>
      </c>
      <c r="N5" s="6" t="s">
        <v>126</v>
      </c>
      <c r="O5" s="41" t="s">
        <v>177</v>
      </c>
      <c r="P5" s="47" t="s">
        <v>124</v>
      </c>
      <c r="Q5" s="6" t="s">
        <v>125</v>
      </c>
      <c r="R5" s="6" t="s">
        <v>126</v>
      </c>
      <c r="S5" s="41" t="s">
        <v>177</v>
      </c>
      <c r="T5" s="6" t="s">
        <v>124</v>
      </c>
      <c r="U5" s="6" t="s">
        <v>125</v>
      </c>
      <c r="V5" s="6" t="s">
        <v>126</v>
      </c>
      <c r="W5" s="6" t="s">
        <v>177</v>
      </c>
      <c r="X5" s="47" t="s">
        <v>124</v>
      </c>
      <c r="Y5" s="6" t="s">
        <v>125</v>
      </c>
      <c r="Z5" s="6" t="s">
        <v>126</v>
      </c>
      <c r="AA5" s="41" t="s">
        <v>177</v>
      </c>
      <c r="AB5" s="47" t="s">
        <v>124</v>
      </c>
      <c r="AC5" s="6" t="s">
        <v>125</v>
      </c>
      <c r="AD5" s="6" t="s">
        <v>126</v>
      </c>
      <c r="AE5" s="41" t="s">
        <v>177</v>
      </c>
      <c r="AF5" s="6" t="s">
        <v>124</v>
      </c>
      <c r="AG5" s="6" t="s">
        <v>125</v>
      </c>
      <c r="AH5" s="6" t="s">
        <v>126</v>
      </c>
      <c r="AI5" s="6" t="s">
        <v>177</v>
      </c>
    </row>
    <row r="6" spans="1:35" ht="16.5" thickTop="1" x14ac:dyDescent="0.25">
      <c r="A6" s="100">
        <v>101</v>
      </c>
      <c r="B6" s="99" t="str">
        <f>CONCATENATE(C6,D6)</f>
        <v>2008MS Praha</v>
      </c>
      <c r="C6" s="100">
        <v>2008</v>
      </c>
      <c r="D6" s="100" t="s">
        <v>3</v>
      </c>
      <c r="E6" s="28">
        <v>437.56490000000002</v>
      </c>
      <c r="F6" s="15">
        <v>374</v>
      </c>
      <c r="G6" s="29">
        <v>875</v>
      </c>
      <c r="H6" s="106">
        <v>468</v>
      </c>
      <c r="I6" s="106">
        <v>386</v>
      </c>
      <c r="J6" s="106">
        <v>324</v>
      </c>
      <c r="K6" s="106">
        <f t="shared" ref="K6:K37" si="0">+IF(I6 =0,"0",J6/I6*365)</f>
        <v>306.37305699481863</v>
      </c>
      <c r="L6" s="120">
        <v>6</v>
      </c>
      <c r="M6" s="106">
        <v>3131</v>
      </c>
      <c r="N6" s="106">
        <v>2308</v>
      </c>
      <c r="O6" s="106">
        <f t="shared" ref="O6:O37" si="1">+IF(M6 =0,"0",N6/M6*365)</f>
        <v>269.05780900670715</v>
      </c>
      <c r="P6" s="120"/>
      <c r="Q6" s="106"/>
      <c r="R6" s="106"/>
      <c r="S6" s="108" t="str">
        <f>+IF(Q6 =0,"0",R6/Q6*365)</f>
        <v>0</v>
      </c>
      <c r="T6" s="106"/>
      <c r="U6" s="106"/>
      <c r="V6" s="106"/>
      <c r="W6" s="106" t="str">
        <f>+IF(U6 =0,"0",V6/U6*365)</f>
        <v>0</v>
      </c>
      <c r="X6" s="120"/>
      <c r="Y6" s="106"/>
      <c r="Z6" s="106"/>
      <c r="AA6" s="106" t="str">
        <f>+IF(Y6 =0,"0",Z6/Y6*365)</f>
        <v>0</v>
      </c>
      <c r="AB6" s="120">
        <v>97</v>
      </c>
      <c r="AC6" s="106">
        <v>273</v>
      </c>
      <c r="AD6" s="106">
        <v>93</v>
      </c>
      <c r="AE6" s="108">
        <f>+IF(AC6 =0,"0",AD6/AC6*365)</f>
        <v>124.34065934065934</v>
      </c>
      <c r="AF6" s="15">
        <f t="shared" ref="AF6:AF37" si="2">AB6+X6+T6+P6+L6+I6</f>
        <v>489</v>
      </c>
      <c r="AG6" s="15">
        <f t="shared" ref="AG6:AG37" si="3">AC6+Y6+U6+Q6+M6+J6</f>
        <v>3728</v>
      </c>
      <c r="AH6" s="15">
        <f>AD6+Z6+V6+R6+N6+I6</f>
        <v>2787</v>
      </c>
      <c r="AI6" s="106">
        <f>+IF(AG6 =0,"0",AH6/AG6*365)</f>
        <v>272.86883047210301</v>
      </c>
    </row>
    <row r="7" spans="1:35" x14ac:dyDescent="0.25">
      <c r="A7" s="13">
        <v>102</v>
      </c>
      <c r="B7" s="101" t="str">
        <f t="shared" ref="B7:B70" si="4">CONCATENATE(C7,D7)</f>
        <v>2008KS Praha</v>
      </c>
      <c r="C7" s="13">
        <v>2008</v>
      </c>
      <c r="D7" s="13" t="s">
        <v>14</v>
      </c>
      <c r="E7" s="28">
        <v>139.92500000000001</v>
      </c>
      <c r="F7" s="15">
        <v>124</v>
      </c>
      <c r="G7" s="29">
        <v>229</v>
      </c>
      <c r="H7" s="15">
        <v>483</v>
      </c>
      <c r="I7" s="15">
        <v>436</v>
      </c>
      <c r="J7" s="15">
        <v>186</v>
      </c>
      <c r="K7" s="106">
        <f t="shared" si="0"/>
        <v>155.71100917431193</v>
      </c>
      <c r="L7" s="28">
        <v>0</v>
      </c>
      <c r="M7" s="15">
        <v>156</v>
      </c>
      <c r="N7" s="15">
        <v>128</v>
      </c>
      <c r="O7" s="106">
        <f t="shared" si="1"/>
        <v>299.4871794871795</v>
      </c>
      <c r="P7" s="28"/>
      <c r="Q7" s="15"/>
      <c r="R7" s="15"/>
      <c r="S7" s="108" t="str">
        <f t="shared" ref="S7:S53" si="5">+IF(Q7 =0,"0",R7/Q7*365)</f>
        <v>0</v>
      </c>
      <c r="T7" s="15"/>
      <c r="U7" s="15"/>
      <c r="V7" s="15"/>
      <c r="W7" s="106" t="str">
        <f t="shared" ref="W7:W53" si="6">+IF(U7 =0,"0",V7/U7*365)</f>
        <v>0</v>
      </c>
      <c r="X7" s="28"/>
      <c r="Y7" s="15"/>
      <c r="Z7" s="15"/>
      <c r="AA7" s="106" t="str">
        <f t="shared" ref="AA7:AA53" si="7">+IF(Y7 =0,"0",Z7/Y7*365)</f>
        <v>0</v>
      </c>
      <c r="AB7" s="28">
        <v>365</v>
      </c>
      <c r="AC7" s="15">
        <v>329</v>
      </c>
      <c r="AD7" s="15">
        <v>71</v>
      </c>
      <c r="AE7" s="108">
        <f t="shared" ref="AE7:AE53" si="8">+IF(AC7 =0,"0",AD7/AC7*365)</f>
        <v>78.768996960486319</v>
      </c>
      <c r="AF7" s="15">
        <f t="shared" si="2"/>
        <v>801</v>
      </c>
      <c r="AG7" s="15">
        <f t="shared" si="3"/>
        <v>671</v>
      </c>
      <c r="AH7" s="15">
        <f t="shared" ref="AH7:AH70" si="9">AD7+Z7+V7+R7+N7+I7</f>
        <v>635</v>
      </c>
      <c r="AI7" s="106">
        <f t="shared" ref="AI7:AI53" si="10">+IF(AG7 =0,"0",AH7/AG7*365)</f>
        <v>345.41728763040237</v>
      </c>
    </row>
    <row r="8" spans="1:35" x14ac:dyDescent="0.25">
      <c r="A8" s="13">
        <v>103</v>
      </c>
      <c r="B8" s="101" t="str">
        <f t="shared" si="4"/>
        <v>2008KS Č. Budějovice</v>
      </c>
      <c r="C8" s="13">
        <v>2008</v>
      </c>
      <c r="D8" s="13" t="s">
        <v>25</v>
      </c>
      <c r="E8" s="28">
        <v>129.6773</v>
      </c>
      <c r="F8" s="15">
        <v>117.5</v>
      </c>
      <c r="G8" s="29">
        <v>253</v>
      </c>
      <c r="H8" s="15">
        <v>244</v>
      </c>
      <c r="I8" s="15">
        <v>246</v>
      </c>
      <c r="J8" s="15">
        <v>112</v>
      </c>
      <c r="K8" s="106">
        <f t="shared" si="0"/>
        <v>166.17886178861787</v>
      </c>
      <c r="L8" s="28">
        <v>1</v>
      </c>
      <c r="M8" s="15">
        <v>251</v>
      </c>
      <c r="N8" s="15">
        <v>251</v>
      </c>
      <c r="O8" s="106">
        <f t="shared" si="1"/>
        <v>365</v>
      </c>
      <c r="P8" s="28"/>
      <c r="Q8" s="15"/>
      <c r="R8" s="15"/>
      <c r="S8" s="108" t="str">
        <f t="shared" si="5"/>
        <v>0</v>
      </c>
      <c r="T8" s="15"/>
      <c r="U8" s="15"/>
      <c r="V8" s="15"/>
      <c r="W8" s="106" t="str">
        <f t="shared" si="6"/>
        <v>0</v>
      </c>
      <c r="X8" s="28"/>
      <c r="Y8" s="15"/>
      <c r="Z8" s="15"/>
      <c r="AA8" s="106" t="str">
        <f t="shared" si="7"/>
        <v>0</v>
      </c>
      <c r="AB8" s="28">
        <v>0</v>
      </c>
      <c r="AC8" s="15">
        <v>0</v>
      </c>
      <c r="AD8" s="15">
        <v>0</v>
      </c>
      <c r="AE8" s="108" t="str">
        <f t="shared" si="8"/>
        <v>0</v>
      </c>
      <c r="AF8" s="15">
        <f t="shared" si="2"/>
        <v>247</v>
      </c>
      <c r="AG8" s="15">
        <f t="shared" si="3"/>
        <v>363</v>
      </c>
      <c r="AH8" s="15">
        <f t="shared" si="9"/>
        <v>497</v>
      </c>
      <c r="AI8" s="106">
        <f t="shared" si="10"/>
        <v>499.73829201101927</v>
      </c>
    </row>
    <row r="9" spans="1:35" x14ac:dyDescent="0.25">
      <c r="A9" s="13">
        <v>104</v>
      </c>
      <c r="B9" s="101" t="str">
        <f t="shared" si="4"/>
        <v>2008KS Plzeň</v>
      </c>
      <c r="C9" s="13">
        <v>2008</v>
      </c>
      <c r="D9" s="13" t="s">
        <v>34</v>
      </c>
      <c r="E9" s="28">
        <v>323.85649999999998</v>
      </c>
      <c r="F9" s="15">
        <v>172.5</v>
      </c>
      <c r="G9" s="29">
        <v>736</v>
      </c>
      <c r="H9" s="15">
        <v>313</v>
      </c>
      <c r="I9" s="15">
        <v>310</v>
      </c>
      <c r="J9" s="15">
        <v>111</v>
      </c>
      <c r="K9" s="106">
        <f t="shared" si="0"/>
        <v>130.6935483870968</v>
      </c>
      <c r="L9" s="28">
        <v>0</v>
      </c>
      <c r="M9" s="15">
        <v>330</v>
      </c>
      <c r="N9" s="15">
        <v>343</v>
      </c>
      <c r="O9" s="106">
        <f t="shared" si="1"/>
        <v>379.37878787878788</v>
      </c>
      <c r="P9" s="28"/>
      <c r="Q9" s="15"/>
      <c r="R9" s="15"/>
      <c r="S9" s="108" t="str">
        <f t="shared" si="5"/>
        <v>0</v>
      </c>
      <c r="T9" s="15"/>
      <c r="U9" s="15"/>
      <c r="V9" s="15"/>
      <c r="W9" s="106" t="str">
        <f t="shared" si="6"/>
        <v>0</v>
      </c>
      <c r="X9" s="28"/>
      <c r="Y9" s="15"/>
      <c r="Z9" s="15"/>
      <c r="AA9" s="106" t="str">
        <f t="shared" si="7"/>
        <v>0</v>
      </c>
      <c r="AB9" s="28">
        <v>8</v>
      </c>
      <c r="AC9" s="15">
        <v>7</v>
      </c>
      <c r="AD9" s="15">
        <v>5</v>
      </c>
      <c r="AE9" s="108">
        <f t="shared" si="8"/>
        <v>260.71428571428572</v>
      </c>
      <c r="AF9" s="15">
        <f t="shared" si="2"/>
        <v>318</v>
      </c>
      <c r="AG9" s="15">
        <f t="shared" si="3"/>
        <v>448</v>
      </c>
      <c r="AH9" s="15">
        <f t="shared" si="9"/>
        <v>658</v>
      </c>
      <c r="AI9" s="106">
        <f t="shared" si="10"/>
        <v>536.09375</v>
      </c>
    </row>
    <row r="10" spans="1:35" x14ac:dyDescent="0.25">
      <c r="A10" s="13">
        <v>105</v>
      </c>
      <c r="B10" s="101" t="str">
        <f t="shared" si="4"/>
        <v>2008KS Ústí n. Labem</v>
      </c>
      <c r="C10" s="13">
        <v>2008</v>
      </c>
      <c r="D10" s="13" t="s">
        <v>44</v>
      </c>
      <c r="E10" s="28">
        <v>269.20999999999998</v>
      </c>
      <c r="F10" s="15">
        <v>214</v>
      </c>
      <c r="G10" s="29">
        <v>555</v>
      </c>
      <c r="H10" s="15">
        <v>388</v>
      </c>
      <c r="I10" s="15">
        <v>307</v>
      </c>
      <c r="J10" s="15">
        <v>264</v>
      </c>
      <c r="K10" s="106">
        <f t="shared" si="0"/>
        <v>313.87622149837136</v>
      </c>
      <c r="L10" s="28">
        <v>2</v>
      </c>
      <c r="M10" s="15">
        <v>489</v>
      </c>
      <c r="N10" s="15">
        <v>562</v>
      </c>
      <c r="O10" s="106">
        <f t="shared" si="1"/>
        <v>419.48875255623727</v>
      </c>
      <c r="P10" s="28"/>
      <c r="Q10" s="15"/>
      <c r="R10" s="15"/>
      <c r="S10" s="108" t="str">
        <f t="shared" si="5"/>
        <v>0</v>
      </c>
      <c r="T10" s="15"/>
      <c r="U10" s="15"/>
      <c r="V10" s="15"/>
      <c r="W10" s="106" t="str">
        <f t="shared" si="6"/>
        <v>0</v>
      </c>
      <c r="X10" s="28"/>
      <c r="Y10" s="15"/>
      <c r="Z10" s="15"/>
      <c r="AA10" s="106" t="str">
        <f t="shared" si="7"/>
        <v>0</v>
      </c>
      <c r="AB10" s="28">
        <v>50</v>
      </c>
      <c r="AC10" s="15">
        <v>50</v>
      </c>
      <c r="AD10" s="15">
        <v>22</v>
      </c>
      <c r="AE10" s="108">
        <f t="shared" si="8"/>
        <v>160.6</v>
      </c>
      <c r="AF10" s="15">
        <f t="shared" si="2"/>
        <v>359</v>
      </c>
      <c r="AG10" s="15">
        <f t="shared" si="3"/>
        <v>803</v>
      </c>
      <c r="AH10" s="15">
        <f t="shared" si="9"/>
        <v>891</v>
      </c>
      <c r="AI10" s="106">
        <f t="shared" si="10"/>
        <v>405</v>
      </c>
    </row>
    <row r="11" spans="1:35" x14ac:dyDescent="0.25">
      <c r="A11" s="13">
        <v>106</v>
      </c>
      <c r="B11" s="101" t="str">
        <f t="shared" si="4"/>
        <v>2008KS Hr. Králové</v>
      </c>
      <c r="C11" s="13">
        <v>2008</v>
      </c>
      <c r="D11" s="13" t="s">
        <v>55</v>
      </c>
      <c r="E11" s="28">
        <v>215.00700000000001</v>
      </c>
      <c r="F11" s="15">
        <v>191</v>
      </c>
      <c r="G11" s="29">
        <v>373</v>
      </c>
      <c r="H11" s="15">
        <v>401</v>
      </c>
      <c r="I11" s="15">
        <v>396</v>
      </c>
      <c r="J11" s="15">
        <v>224</v>
      </c>
      <c r="K11" s="106">
        <f t="shared" si="0"/>
        <v>206.46464646464645</v>
      </c>
      <c r="L11" s="28">
        <v>7</v>
      </c>
      <c r="M11" s="15">
        <v>498</v>
      </c>
      <c r="N11" s="15">
        <v>473</v>
      </c>
      <c r="O11" s="106">
        <f t="shared" si="1"/>
        <v>346.67670682730926</v>
      </c>
      <c r="P11" s="28"/>
      <c r="Q11" s="15"/>
      <c r="R11" s="15"/>
      <c r="S11" s="108" t="str">
        <f t="shared" si="5"/>
        <v>0</v>
      </c>
      <c r="T11" s="15"/>
      <c r="U11" s="15"/>
      <c r="V11" s="15"/>
      <c r="W11" s="106" t="str">
        <f t="shared" si="6"/>
        <v>0</v>
      </c>
      <c r="X11" s="28"/>
      <c r="Y11" s="15"/>
      <c r="Z11" s="15"/>
      <c r="AA11" s="106" t="str">
        <f t="shared" si="7"/>
        <v>0</v>
      </c>
      <c r="AB11" s="28">
        <v>156</v>
      </c>
      <c r="AC11" s="15">
        <v>205</v>
      </c>
      <c r="AD11" s="15">
        <v>86</v>
      </c>
      <c r="AE11" s="108">
        <f t="shared" si="8"/>
        <v>153.1219512195122</v>
      </c>
      <c r="AF11" s="15">
        <f t="shared" si="2"/>
        <v>559</v>
      </c>
      <c r="AG11" s="15">
        <f t="shared" si="3"/>
        <v>927</v>
      </c>
      <c r="AH11" s="15">
        <f t="shared" si="9"/>
        <v>955</v>
      </c>
      <c r="AI11" s="106">
        <f t="shared" si="10"/>
        <v>376.02481121898597</v>
      </c>
    </row>
    <row r="12" spans="1:35" x14ac:dyDescent="0.25">
      <c r="A12" s="13">
        <v>107</v>
      </c>
      <c r="B12" s="101" t="str">
        <f t="shared" si="4"/>
        <v>2008KS Brno</v>
      </c>
      <c r="C12" s="13">
        <v>2008</v>
      </c>
      <c r="D12" s="13" t="s">
        <v>67</v>
      </c>
      <c r="E12" s="28">
        <v>291.38569999999999</v>
      </c>
      <c r="F12" s="15">
        <v>169</v>
      </c>
      <c r="G12" s="29">
        <v>714</v>
      </c>
      <c r="H12" s="15">
        <v>823</v>
      </c>
      <c r="I12" s="15">
        <v>901</v>
      </c>
      <c r="J12" s="15">
        <v>255</v>
      </c>
      <c r="K12" s="106">
        <f t="shared" si="0"/>
        <v>103.30188679245283</v>
      </c>
      <c r="L12" s="28">
        <v>13</v>
      </c>
      <c r="M12" s="15">
        <v>932</v>
      </c>
      <c r="N12" s="15">
        <v>1056</v>
      </c>
      <c r="O12" s="106">
        <f t="shared" si="1"/>
        <v>413.56223175965664</v>
      </c>
      <c r="P12" s="28"/>
      <c r="Q12" s="15"/>
      <c r="R12" s="15"/>
      <c r="S12" s="108" t="str">
        <f t="shared" si="5"/>
        <v>0</v>
      </c>
      <c r="T12" s="15"/>
      <c r="U12" s="15"/>
      <c r="V12" s="15"/>
      <c r="W12" s="106" t="str">
        <f t="shared" si="6"/>
        <v>0</v>
      </c>
      <c r="X12" s="28"/>
      <c r="Y12" s="15"/>
      <c r="Z12" s="15"/>
      <c r="AA12" s="106" t="str">
        <f t="shared" si="7"/>
        <v>0</v>
      </c>
      <c r="AB12" s="28">
        <v>221</v>
      </c>
      <c r="AC12" s="15">
        <v>219</v>
      </c>
      <c r="AD12" s="15">
        <v>113</v>
      </c>
      <c r="AE12" s="108">
        <f t="shared" si="8"/>
        <v>188.33333333333334</v>
      </c>
      <c r="AF12" s="15">
        <f t="shared" si="2"/>
        <v>1135</v>
      </c>
      <c r="AG12" s="15">
        <f t="shared" si="3"/>
        <v>1406</v>
      </c>
      <c r="AH12" s="15">
        <f t="shared" si="9"/>
        <v>2070</v>
      </c>
      <c r="AI12" s="106">
        <f t="shared" si="10"/>
        <v>537.375533428165</v>
      </c>
    </row>
    <row r="13" spans="1:35" x14ac:dyDescent="0.25">
      <c r="A13" s="13">
        <v>108</v>
      </c>
      <c r="B13" s="101" t="str">
        <f t="shared" si="4"/>
        <v>2008KS Ostrava</v>
      </c>
      <c r="C13" s="13">
        <v>2008</v>
      </c>
      <c r="D13" s="13" t="s">
        <v>82</v>
      </c>
      <c r="E13" s="28">
        <v>268.04759999999999</v>
      </c>
      <c r="F13" s="15">
        <v>221</v>
      </c>
      <c r="G13" s="29">
        <v>490</v>
      </c>
      <c r="H13" s="15">
        <v>1207</v>
      </c>
      <c r="I13" s="15">
        <v>1038</v>
      </c>
      <c r="J13" s="15">
        <v>798</v>
      </c>
      <c r="K13" s="106">
        <f t="shared" si="0"/>
        <v>280.60693641618496</v>
      </c>
      <c r="L13" s="28">
        <v>2</v>
      </c>
      <c r="M13" s="15">
        <v>422</v>
      </c>
      <c r="N13" s="15">
        <v>574</v>
      </c>
      <c r="O13" s="106">
        <f t="shared" si="1"/>
        <v>496.46919431279616</v>
      </c>
      <c r="P13" s="28"/>
      <c r="Q13" s="15"/>
      <c r="R13" s="15"/>
      <c r="S13" s="108" t="str">
        <f t="shared" si="5"/>
        <v>0</v>
      </c>
      <c r="T13" s="15"/>
      <c r="U13" s="15"/>
      <c r="V13" s="15"/>
      <c r="W13" s="106" t="str">
        <f t="shared" si="6"/>
        <v>0</v>
      </c>
      <c r="X13" s="28"/>
      <c r="Y13" s="15"/>
      <c r="Z13" s="15"/>
      <c r="AA13" s="106" t="str">
        <f t="shared" si="7"/>
        <v>0</v>
      </c>
      <c r="AB13" s="28">
        <v>373</v>
      </c>
      <c r="AC13" s="15">
        <v>503</v>
      </c>
      <c r="AD13" s="15">
        <v>354</v>
      </c>
      <c r="AE13" s="108">
        <f t="shared" si="8"/>
        <v>256.87872763419483</v>
      </c>
      <c r="AF13" s="15">
        <f t="shared" si="2"/>
        <v>1413</v>
      </c>
      <c r="AG13" s="15">
        <f t="shared" si="3"/>
        <v>1723</v>
      </c>
      <c r="AH13" s="15">
        <f t="shared" si="9"/>
        <v>1966</v>
      </c>
      <c r="AI13" s="106">
        <f t="shared" si="10"/>
        <v>416.4770748694138</v>
      </c>
    </row>
    <row r="14" spans="1:35" x14ac:dyDescent="0.25">
      <c r="A14" s="13">
        <v>101</v>
      </c>
      <c r="B14" s="101" t="str">
        <f t="shared" si="4"/>
        <v>2009MS Praha</v>
      </c>
      <c r="C14" s="13">
        <v>2009</v>
      </c>
      <c r="D14" s="13" t="s">
        <v>3</v>
      </c>
      <c r="E14" s="28">
        <v>478.5215</v>
      </c>
      <c r="F14" s="15">
        <v>408</v>
      </c>
      <c r="G14" s="29">
        <v>975</v>
      </c>
      <c r="H14" s="15">
        <v>452</v>
      </c>
      <c r="I14" s="15">
        <v>526</v>
      </c>
      <c r="J14" s="15">
        <v>249</v>
      </c>
      <c r="K14" s="106">
        <f t="shared" si="0"/>
        <v>172.78517110266159</v>
      </c>
      <c r="L14" s="28">
        <v>2976</v>
      </c>
      <c r="M14" s="15">
        <v>2591</v>
      </c>
      <c r="N14" s="15">
        <v>4600</v>
      </c>
      <c r="O14" s="106">
        <f t="shared" si="1"/>
        <v>648.01235044384407</v>
      </c>
      <c r="P14" s="28"/>
      <c r="Q14" s="15"/>
      <c r="R14" s="15"/>
      <c r="S14" s="108" t="str">
        <f t="shared" si="5"/>
        <v>0</v>
      </c>
      <c r="T14" s="15"/>
      <c r="U14" s="15"/>
      <c r="V14" s="15"/>
      <c r="W14" s="106" t="str">
        <f t="shared" si="6"/>
        <v>0</v>
      </c>
      <c r="X14" s="28"/>
      <c r="Y14" s="15"/>
      <c r="Z14" s="15"/>
      <c r="AA14" s="106" t="str">
        <f t="shared" si="7"/>
        <v>0</v>
      </c>
      <c r="AB14" s="28">
        <v>78</v>
      </c>
      <c r="AC14" s="15">
        <v>126</v>
      </c>
      <c r="AD14" s="15">
        <v>45</v>
      </c>
      <c r="AE14" s="108">
        <f t="shared" si="8"/>
        <v>130.35714285714286</v>
      </c>
      <c r="AF14" s="15">
        <f t="shared" si="2"/>
        <v>3580</v>
      </c>
      <c r="AG14" s="15">
        <f t="shared" si="3"/>
        <v>2966</v>
      </c>
      <c r="AH14" s="15">
        <f t="shared" si="9"/>
        <v>5171</v>
      </c>
      <c r="AI14" s="106">
        <f t="shared" si="10"/>
        <v>636.35030343897506</v>
      </c>
    </row>
    <row r="15" spans="1:35" x14ac:dyDescent="0.25">
      <c r="A15" s="13">
        <v>102</v>
      </c>
      <c r="B15" s="101" t="str">
        <f t="shared" si="4"/>
        <v>2009KS Praha</v>
      </c>
      <c r="C15" s="13">
        <v>2009</v>
      </c>
      <c r="D15" s="13" t="s">
        <v>14</v>
      </c>
      <c r="E15" s="28">
        <v>178.32079999999999</v>
      </c>
      <c r="F15" s="15">
        <v>136</v>
      </c>
      <c r="G15" s="29">
        <v>319</v>
      </c>
      <c r="H15" s="15">
        <v>593</v>
      </c>
      <c r="I15" s="15">
        <v>556</v>
      </c>
      <c r="J15" s="15">
        <v>223</v>
      </c>
      <c r="K15" s="106">
        <f t="shared" si="0"/>
        <v>146.39388489208633</v>
      </c>
      <c r="L15" s="28">
        <v>149</v>
      </c>
      <c r="M15" s="15">
        <v>158</v>
      </c>
      <c r="N15" s="15">
        <v>45</v>
      </c>
      <c r="O15" s="106">
        <f t="shared" si="1"/>
        <v>103.95569620253166</v>
      </c>
      <c r="P15" s="28"/>
      <c r="Q15" s="15"/>
      <c r="R15" s="15"/>
      <c r="S15" s="108" t="str">
        <f t="shared" si="5"/>
        <v>0</v>
      </c>
      <c r="T15" s="15"/>
      <c r="U15" s="15"/>
      <c r="V15" s="15"/>
      <c r="W15" s="106" t="str">
        <f t="shared" si="6"/>
        <v>0</v>
      </c>
      <c r="X15" s="28"/>
      <c r="Y15" s="15"/>
      <c r="Z15" s="15"/>
      <c r="AA15" s="106" t="str">
        <f t="shared" si="7"/>
        <v>0</v>
      </c>
      <c r="AB15" s="28">
        <v>148</v>
      </c>
      <c r="AC15" s="15">
        <v>167</v>
      </c>
      <c r="AD15" s="15">
        <v>52</v>
      </c>
      <c r="AE15" s="108">
        <f t="shared" si="8"/>
        <v>113.65269461077845</v>
      </c>
      <c r="AF15" s="15">
        <f t="shared" si="2"/>
        <v>853</v>
      </c>
      <c r="AG15" s="15">
        <f t="shared" si="3"/>
        <v>548</v>
      </c>
      <c r="AH15" s="15">
        <f t="shared" si="9"/>
        <v>653</v>
      </c>
      <c r="AI15" s="106">
        <f t="shared" si="10"/>
        <v>434.93613138686135</v>
      </c>
    </row>
    <row r="16" spans="1:35" x14ac:dyDescent="0.25">
      <c r="A16" s="13">
        <v>103</v>
      </c>
      <c r="B16" s="101" t="str">
        <f t="shared" si="4"/>
        <v>2009KS Č. Budějovice</v>
      </c>
      <c r="C16" s="13">
        <v>2009</v>
      </c>
      <c r="D16" s="13" t="s">
        <v>25</v>
      </c>
      <c r="E16" s="28">
        <v>133.95249999999999</v>
      </c>
      <c r="F16" s="15">
        <v>115</v>
      </c>
      <c r="G16" s="29">
        <v>244</v>
      </c>
      <c r="H16" s="15">
        <v>261</v>
      </c>
      <c r="I16" s="15">
        <v>304</v>
      </c>
      <c r="J16" s="15">
        <v>69</v>
      </c>
      <c r="K16" s="106">
        <f t="shared" si="0"/>
        <v>82.84539473684211</v>
      </c>
      <c r="L16" s="28">
        <v>180</v>
      </c>
      <c r="M16" s="15">
        <v>201</v>
      </c>
      <c r="N16" s="15">
        <v>44</v>
      </c>
      <c r="O16" s="106">
        <f t="shared" si="1"/>
        <v>79.900497512437809</v>
      </c>
      <c r="P16" s="28"/>
      <c r="Q16" s="15"/>
      <c r="R16" s="15"/>
      <c r="S16" s="108" t="str">
        <f t="shared" si="5"/>
        <v>0</v>
      </c>
      <c r="T16" s="15"/>
      <c r="U16" s="15"/>
      <c r="V16" s="15"/>
      <c r="W16" s="106" t="str">
        <f t="shared" si="6"/>
        <v>0</v>
      </c>
      <c r="X16" s="28"/>
      <c r="Y16" s="15"/>
      <c r="Z16" s="15"/>
      <c r="AA16" s="106" t="str">
        <f t="shared" si="7"/>
        <v>0</v>
      </c>
      <c r="AB16" s="28">
        <v>0</v>
      </c>
      <c r="AC16" s="15">
        <v>0</v>
      </c>
      <c r="AD16" s="15">
        <v>0</v>
      </c>
      <c r="AE16" s="108" t="str">
        <f t="shared" si="8"/>
        <v>0</v>
      </c>
      <c r="AF16" s="15">
        <f t="shared" si="2"/>
        <v>484</v>
      </c>
      <c r="AG16" s="15">
        <f t="shared" si="3"/>
        <v>270</v>
      </c>
      <c r="AH16" s="15">
        <f t="shared" si="9"/>
        <v>348</v>
      </c>
      <c r="AI16" s="106">
        <f t="shared" si="10"/>
        <v>470.44444444444446</v>
      </c>
    </row>
    <row r="17" spans="1:35" x14ac:dyDescent="0.25">
      <c r="A17" s="13">
        <v>104</v>
      </c>
      <c r="B17" s="101" t="str">
        <f t="shared" si="4"/>
        <v>2009KS Plzeň</v>
      </c>
      <c r="C17" s="13">
        <v>2009</v>
      </c>
      <c r="D17" s="13" t="s">
        <v>34</v>
      </c>
      <c r="E17" s="28">
        <v>261.7475</v>
      </c>
      <c r="F17" s="15">
        <v>169</v>
      </c>
      <c r="G17" s="29">
        <v>647</v>
      </c>
      <c r="H17" s="15">
        <v>340</v>
      </c>
      <c r="I17" s="15">
        <v>328</v>
      </c>
      <c r="J17" s="15">
        <v>123</v>
      </c>
      <c r="K17" s="106">
        <f t="shared" si="0"/>
        <v>136.875</v>
      </c>
      <c r="L17" s="28">
        <v>291</v>
      </c>
      <c r="M17" s="15">
        <v>401</v>
      </c>
      <c r="N17" s="15">
        <v>208</v>
      </c>
      <c r="O17" s="106">
        <f t="shared" si="1"/>
        <v>189.32668329177056</v>
      </c>
      <c r="P17" s="28"/>
      <c r="Q17" s="15"/>
      <c r="R17" s="15"/>
      <c r="S17" s="108" t="str">
        <f t="shared" si="5"/>
        <v>0</v>
      </c>
      <c r="T17" s="15"/>
      <c r="U17" s="15"/>
      <c r="V17" s="15"/>
      <c r="W17" s="106" t="str">
        <f t="shared" si="6"/>
        <v>0</v>
      </c>
      <c r="X17" s="28"/>
      <c r="Y17" s="15"/>
      <c r="Z17" s="15"/>
      <c r="AA17" s="106" t="str">
        <f t="shared" si="7"/>
        <v>0</v>
      </c>
      <c r="AB17" s="28">
        <v>7</v>
      </c>
      <c r="AC17" s="15">
        <v>9</v>
      </c>
      <c r="AD17" s="15">
        <v>3</v>
      </c>
      <c r="AE17" s="108">
        <f t="shared" si="8"/>
        <v>121.66666666666666</v>
      </c>
      <c r="AF17" s="15">
        <f t="shared" si="2"/>
        <v>626</v>
      </c>
      <c r="AG17" s="15">
        <f t="shared" si="3"/>
        <v>533</v>
      </c>
      <c r="AH17" s="15">
        <f t="shared" si="9"/>
        <v>539</v>
      </c>
      <c r="AI17" s="106">
        <f t="shared" si="10"/>
        <v>369.10881801125709</v>
      </c>
    </row>
    <row r="18" spans="1:35" x14ac:dyDescent="0.25">
      <c r="A18" s="13">
        <v>105</v>
      </c>
      <c r="B18" s="101" t="str">
        <f t="shared" si="4"/>
        <v>2009KS Ústí n. Labem</v>
      </c>
      <c r="C18" s="13">
        <v>2009</v>
      </c>
      <c r="D18" s="13" t="s">
        <v>44</v>
      </c>
      <c r="E18" s="28">
        <v>255.6602</v>
      </c>
      <c r="F18" s="15">
        <v>196</v>
      </c>
      <c r="G18" s="29">
        <v>471</v>
      </c>
      <c r="H18" s="15">
        <v>461</v>
      </c>
      <c r="I18" s="15">
        <v>480</v>
      </c>
      <c r="J18" s="15">
        <v>248</v>
      </c>
      <c r="K18" s="106">
        <f t="shared" si="0"/>
        <v>188.58333333333334</v>
      </c>
      <c r="L18" s="28">
        <v>345</v>
      </c>
      <c r="M18" s="15">
        <v>337</v>
      </c>
      <c r="N18" s="15">
        <v>270</v>
      </c>
      <c r="O18" s="106">
        <f t="shared" si="1"/>
        <v>292.433234421365</v>
      </c>
      <c r="P18" s="28"/>
      <c r="Q18" s="15"/>
      <c r="R18" s="15"/>
      <c r="S18" s="108" t="str">
        <f t="shared" si="5"/>
        <v>0</v>
      </c>
      <c r="T18" s="15"/>
      <c r="U18" s="15"/>
      <c r="V18" s="15"/>
      <c r="W18" s="106" t="str">
        <f t="shared" si="6"/>
        <v>0</v>
      </c>
      <c r="X18" s="28"/>
      <c r="Y18" s="15"/>
      <c r="Z18" s="15"/>
      <c r="AA18" s="106" t="str">
        <f t="shared" si="7"/>
        <v>0</v>
      </c>
      <c r="AB18" s="28">
        <v>22</v>
      </c>
      <c r="AC18" s="15">
        <v>35</v>
      </c>
      <c r="AD18" s="15">
        <v>9</v>
      </c>
      <c r="AE18" s="108">
        <f t="shared" si="8"/>
        <v>93.857142857142847</v>
      </c>
      <c r="AF18" s="15">
        <f t="shared" si="2"/>
        <v>847</v>
      </c>
      <c r="AG18" s="15">
        <f t="shared" si="3"/>
        <v>620</v>
      </c>
      <c r="AH18" s="15">
        <f t="shared" si="9"/>
        <v>759</v>
      </c>
      <c r="AI18" s="106">
        <f t="shared" si="10"/>
        <v>446.83064516129031</v>
      </c>
    </row>
    <row r="19" spans="1:35" x14ac:dyDescent="0.25">
      <c r="A19" s="13">
        <v>106</v>
      </c>
      <c r="B19" s="101" t="str">
        <f t="shared" si="4"/>
        <v>2009KS Hr. Králové</v>
      </c>
      <c r="C19" s="13">
        <v>2009</v>
      </c>
      <c r="D19" s="13" t="s">
        <v>55</v>
      </c>
      <c r="E19" s="28">
        <v>209.20519999999999</v>
      </c>
      <c r="F19" s="15">
        <v>184</v>
      </c>
      <c r="G19" s="29">
        <v>367</v>
      </c>
      <c r="H19" s="15">
        <v>451</v>
      </c>
      <c r="I19" s="15">
        <v>414</v>
      </c>
      <c r="J19" s="15">
        <v>261</v>
      </c>
      <c r="K19" s="106">
        <f t="shared" si="0"/>
        <v>230.10869565217394</v>
      </c>
      <c r="L19" s="28">
        <v>367</v>
      </c>
      <c r="M19" s="15">
        <v>418</v>
      </c>
      <c r="N19" s="15">
        <v>221</v>
      </c>
      <c r="O19" s="106">
        <f t="shared" si="1"/>
        <v>192.97846889952154</v>
      </c>
      <c r="P19" s="28"/>
      <c r="Q19" s="15"/>
      <c r="R19" s="15"/>
      <c r="S19" s="108" t="str">
        <f t="shared" si="5"/>
        <v>0</v>
      </c>
      <c r="T19" s="15"/>
      <c r="U19" s="15"/>
      <c r="V19" s="15"/>
      <c r="W19" s="106" t="str">
        <f t="shared" si="6"/>
        <v>0</v>
      </c>
      <c r="X19" s="28"/>
      <c r="Y19" s="15"/>
      <c r="Z19" s="15"/>
      <c r="AA19" s="106" t="str">
        <f t="shared" si="7"/>
        <v>0</v>
      </c>
      <c r="AB19" s="28">
        <v>89</v>
      </c>
      <c r="AC19" s="15">
        <v>134</v>
      </c>
      <c r="AD19" s="15">
        <v>41</v>
      </c>
      <c r="AE19" s="108">
        <f t="shared" si="8"/>
        <v>111.67910447761194</v>
      </c>
      <c r="AF19" s="15">
        <f t="shared" si="2"/>
        <v>870</v>
      </c>
      <c r="AG19" s="15">
        <f t="shared" si="3"/>
        <v>813</v>
      </c>
      <c r="AH19" s="15">
        <f t="shared" si="9"/>
        <v>676</v>
      </c>
      <c r="AI19" s="106">
        <f t="shared" si="10"/>
        <v>303.49323493234931</v>
      </c>
    </row>
    <row r="20" spans="1:35" x14ac:dyDescent="0.25">
      <c r="A20" s="13">
        <v>107</v>
      </c>
      <c r="B20" s="101" t="str">
        <f t="shared" si="4"/>
        <v>2009KS Brno</v>
      </c>
      <c r="C20" s="13">
        <v>2009</v>
      </c>
      <c r="D20" s="13" t="s">
        <v>67</v>
      </c>
      <c r="E20" s="28">
        <v>282.54590000000002</v>
      </c>
      <c r="F20" s="15">
        <v>159</v>
      </c>
      <c r="G20" s="29">
        <v>681</v>
      </c>
      <c r="H20" s="15">
        <v>797</v>
      </c>
      <c r="I20" s="15">
        <v>761</v>
      </c>
      <c r="J20" s="15">
        <v>291</v>
      </c>
      <c r="K20" s="106">
        <f t="shared" si="0"/>
        <v>139.57293035479631</v>
      </c>
      <c r="L20" s="28">
        <v>938</v>
      </c>
      <c r="M20" s="15">
        <v>992</v>
      </c>
      <c r="N20" s="15">
        <v>741</v>
      </c>
      <c r="O20" s="106">
        <f t="shared" si="1"/>
        <v>272.64616935483872</v>
      </c>
      <c r="P20" s="28"/>
      <c r="Q20" s="15"/>
      <c r="R20" s="15"/>
      <c r="S20" s="108" t="str">
        <f t="shared" si="5"/>
        <v>0</v>
      </c>
      <c r="T20" s="15"/>
      <c r="U20" s="15"/>
      <c r="V20" s="15"/>
      <c r="W20" s="106" t="str">
        <f t="shared" si="6"/>
        <v>0</v>
      </c>
      <c r="X20" s="28"/>
      <c r="Y20" s="15"/>
      <c r="Z20" s="15"/>
      <c r="AA20" s="106" t="str">
        <f t="shared" si="7"/>
        <v>0</v>
      </c>
      <c r="AB20" s="28">
        <v>119</v>
      </c>
      <c r="AC20" s="15">
        <v>132</v>
      </c>
      <c r="AD20" s="15">
        <v>100</v>
      </c>
      <c r="AE20" s="108">
        <f t="shared" si="8"/>
        <v>276.5151515151515</v>
      </c>
      <c r="AF20" s="15">
        <f t="shared" si="2"/>
        <v>1818</v>
      </c>
      <c r="AG20" s="15">
        <f t="shared" si="3"/>
        <v>1415</v>
      </c>
      <c r="AH20" s="15">
        <f t="shared" si="9"/>
        <v>1602</v>
      </c>
      <c r="AI20" s="106">
        <f t="shared" si="10"/>
        <v>413.23674911660777</v>
      </c>
    </row>
    <row r="21" spans="1:35" x14ac:dyDescent="0.25">
      <c r="A21" s="13">
        <v>108</v>
      </c>
      <c r="B21" s="101" t="str">
        <f t="shared" si="4"/>
        <v>2009KS Ostrava</v>
      </c>
      <c r="C21" s="13">
        <v>2009</v>
      </c>
      <c r="D21" s="13" t="s">
        <v>82</v>
      </c>
      <c r="E21" s="28">
        <v>264.11380000000003</v>
      </c>
      <c r="F21" s="15">
        <v>204</v>
      </c>
      <c r="G21" s="29">
        <v>514</v>
      </c>
      <c r="H21" s="15">
        <v>1257</v>
      </c>
      <c r="I21" s="15">
        <v>1248</v>
      </c>
      <c r="J21" s="15">
        <v>807</v>
      </c>
      <c r="K21" s="106">
        <f t="shared" si="0"/>
        <v>236.02163461538464</v>
      </c>
      <c r="L21" s="28">
        <v>443</v>
      </c>
      <c r="M21" s="15">
        <v>459</v>
      </c>
      <c r="N21" s="15">
        <v>263</v>
      </c>
      <c r="O21" s="106">
        <f t="shared" si="1"/>
        <v>209.13943355119827</v>
      </c>
      <c r="P21" s="28"/>
      <c r="Q21" s="15"/>
      <c r="R21" s="15"/>
      <c r="S21" s="108" t="str">
        <f t="shared" si="5"/>
        <v>0</v>
      </c>
      <c r="T21" s="15"/>
      <c r="U21" s="15"/>
      <c r="V21" s="15"/>
      <c r="W21" s="106" t="str">
        <f t="shared" si="6"/>
        <v>0</v>
      </c>
      <c r="X21" s="28"/>
      <c r="Y21" s="15"/>
      <c r="Z21" s="15"/>
      <c r="AA21" s="106" t="str">
        <f t="shared" si="7"/>
        <v>0</v>
      </c>
      <c r="AB21" s="28">
        <v>190</v>
      </c>
      <c r="AC21" s="15">
        <v>302</v>
      </c>
      <c r="AD21" s="15">
        <v>242</v>
      </c>
      <c r="AE21" s="108">
        <f t="shared" si="8"/>
        <v>292.48344370860929</v>
      </c>
      <c r="AF21" s="15">
        <f t="shared" si="2"/>
        <v>1881</v>
      </c>
      <c r="AG21" s="15">
        <f t="shared" si="3"/>
        <v>1568</v>
      </c>
      <c r="AH21" s="15">
        <f t="shared" si="9"/>
        <v>1753</v>
      </c>
      <c r="AI21" s="106">
        <f t="shared" si="10"/>
        <v>408.06441326530614</v>
      </c>
    </row>
    <row r="22" spans="1:35" x14ac:dyDescent="0.25">
      <c r="A22" s="13">
        <v>101</v>
      </c>
      <c r="B22" s="101" t="str">
        <f t="shared" si="4"/>
        <v>2010MS Praha</v>
      </c>
      <c r="C22" s="13">
        <v>2010</v>
      </c>
      <c r="D22" s="13" t="s">
        <v>3</v>
      </c>
      <c r="E22" s="28">
        <v>583.09079999999994</v>
      </c>
      <c r="F22" s="15">
        <v>558.5</v>
      </c>
      <c r="G22" s="29">
        <v>1099</v>
      </c>
      <c r="H22" s="15">
        <v>0</v>
      </c>
      <c r="I22" s="15">
        <v>217</v>
      </c>
      <c r="J22" s="15">
        <v>31</v>
      </c>
      <c r="K22" s="106">
        <f t="shared" si="0"/>
        <v>52.142857142857139</v>
      </c>
      <c r="L22" s="28">
        <v>0</v>
      </c>
      <c r="M22" s="15">
        <v>2159</v>
      </c>
      <c r="N22" s="15">
        <v>2445</v>
      </c>
      <c r="O22" s="106">
        <f t="shared" si="1"/>
        <v>413.3510884668828</v>
      </c>
      <c r="P22" s="28">
        <v>2143</v>
      </c>
      <c r="Q22" s="15">
        <v>458</v>
      </c>
      <c r="R22" s="15">
        <v>1685</v>
      </c>
      <c r="S22" s="108">
        <f t="shared" si="5"/>
        <v>1342.8493449781658</v>
      </c>
      <c r="T22" s="15">
        <v>482</v>
      </c>
      <c r="U22" s="15">
        <v>133</v>
      </c>
      <c r="V22" s="15">
        <v>349</v>
      </c>
      <c r="W22" s="106">
        <f t="shared" si="6"/>
        <v>957.78195488721803</v>
      </c>
      <c r="X22" s="28">
        <v>491</v>
      </c>
      <c r="Y22" s="15">
        <v>72</v>
      </c>
      <c r="Z22" s="15">
        <v>419</v>
      </c>
      <c r="AA22" s="106">
        <f t="shared" ref="AA22:AA30" si="11">+IF(Y22 =0,"0",Z22/Y22*365)</f>
        <v>2124.0972222222222</v>
      </c>
      <c r="AB22" s="28">
        <v>71</v>
      </c>
      <c r="AC22" s="15">
        <v>80</v>
      </c>
      <c r="AD22" s="15">
        <v>36</v>
      </c>
      <c r="AE22" s="108">
        <f t="shared" si="8"/>
        <v>164.25</v>
      </c>
      <c r="AF22" s="15">
        <f t="shared" si="2"/>
        <v>3404</v>
      </c>
      <c r="AG22" s="15">
        <f t="shared" si="3"/>
        <v>2933</v>
      </c>
      <c r="AH22" s="15">
        <f t="shared" si="9"/>
        <v>5151</v>
      </c>
      <c r="AI22" s="106">
        <f t="shared" si="10"/>
        <v>641.0211387657688</v>
      </c>
    </row>
    <row r="23" spans="1:35" x14ac:dyDescent="0.25">
      <c r="A23" s="13">
        <v>102</v>
      </c>
      <c r="B23" s="101" t="str">
        <f t="shared" si="4"/>
        <v>2010KS Praha</v>
      </c>
      <c r="C23" s="13">
        <v>2010</v>
      </c>
      <c r="D23" s="13" t="s">
        <v>14</v>
      </c>
      <c r="E23" s="28">
        <v>198.6858</v>
      </c>
      <c r="F23" s="15">
        <v>154</v>
      </c>
      <c r="G23" s="29">
        <v>385</v>
      </c>
      <c r="H23" s="15">
        <v>0</v>
      </c>
      <c r="I23" s="15">
        <v>218</v>
      </c>
      <c r="J23" s="15">
        <v>5</v>
      </c>
      <c r="K23" s="106">
        <f t="shared" si="0"/>
        <v>8.3715596330275233</v>
      </c>
      <c r="L23" s="28">
        <v>0</v>
      </c>
      <c r="M23" s="15">
        <v>36</v>
      </c>
      <c r="N23" s="15">
        <v>9</v>
      </c>
      <c r="O23" s="106">
        <f t="shared" si="1"/>
        <v>91.25</v>
      </c>
      <c r="P23" s="28">
        <v>123</v>
      </c>
      <c r="Q23" s="15">
        <v>100</v>
      </c>
      <c r="R23" s="15">
        <v>23</v>
      </c>
      <c r="S23" s="108">
        <f t="shared" si="5"/>
        <v>83.95</v>
      </c>
      <c r="T23" s="15">
        <v>142</v>
      </c>
      <c r="U23" s="15">
        <v>119</v>
      </c>
      <c r="V23" s="15">
        <v>23</v>
      </c>
      <c r="W23" s="106">
        <f t="shared" si="6"/>
        <v>70.546218487394967</v>
      </c>
      <c r="X23" s="28">
        <v>29</v>
      </c>
      <c r="Y23" s="15">
        <v>15</v>
      </c>
      <c r="Z23" s="15">
        <v>14</v>
      </c>
      <c r="AA23" s="106">
        <f t="shared" si="11"/>
        <v>340.66666666666669</v>
      </c>
      <c r="AB23" s="28">
        <v>95</v>
      </c>
      <c r="AC23" s="15">
        <v>114</v>
      </c>
      <c r="AD23" s="15">
        <v>33</v>
      </c>
      <c r="AE23" s="108">
        <f t="shared" si="8"/>
        <v>105.65789473684211</v>
      </c>
      <c r="AF23" s="15">
        <f t="shared" si="2"/>
        <v>607</v>
      </c>
      <c r="AG23" s="15">
        <f t="shared" si="3"/>
        <v>389</v>
      </c>
      <c r="AH23" s="15">
        <f t="shared" si="9"/>
        <v>320</v>
      </c>
      <c r="AI23" s="106">
        <f t="shared" si="10"/>
        <v>300.25706940874039</v>
      </c>
    </row>
    <row r="24" spans="1:35" x14ac:dyDescent="0.25">
      <c r="A24" s="13">
        <v>103</v>
      </c>
      <c r="B24" s="101" t="str">
        <f t="shared" si="4"/>
        <v>2010KS Č. Budějovice</v>
      </c>
      <c r="C24" s="13">
        <v>2010</v>
      </c>
      <c r="D24" s="13" t="s">
        <v>25</v>
      </c>
      <c r="E24" s="28">
        <v>104.25279999999999</v>
      </c>
      <c r="F24" s="15">
        <v>83</v>
      </c>
      <c r="G24" s="29">
        <v>182</v>
      </c>
      <c r="H24" s="15">
        <v>0</v>
      </c>
      <c r="I24" s="15">
        <v>68</v>
      </c>
      <c r="J24" s="15">
        <v>1</v>
      </c>
      <c r="K24" s="106">
        <f t="shared" si="0"/>
        <v>5.367647058823529</v>
      </c>
      <c r="L24" s="28">
        <v>0</v>
      </c>
      <c r="M24" s="15">
        <v>40</v>
      </c>
      <c r="N24" s="15">
        <v>4</v>
      </c>
      <c r="O24" s="106">
        <f t="shared" si="1"/>
        <v>36.5</v>
      </c>
      <c r="P24" s="28">
        <v>96</v>
      </c>
      <c r="Q24" s="15">
        <v>82</v>
      </c>
      <c r="R24" s="15">
        <v>14</v>
      </c>
      <c r="S24" s="108">
        <f t="shared" si="5"/>
        <v>62.31707317073171</v>
      </c>
      <c r="T24" s="15">
        <v>91</v>
      </c>
      <c r="U24" s="15">
        <v>56</v>
      </c>
      <c r="V24" s="15">
        <v>35</v>
      </c>
      <c r="W24" s="106">
        <f t="shared" si="6"/>
        <v>228.125</v>
      </c>
      <c r="X24" s="28">
        <v>110</v>
      </c>
      <c r="Y24" s="15">
        <v>88</v>
      </c>
      <c r="Z24" s="15">
        <v>22</v>
      </c>
      <c r="AA24" s="106">
        <f t="shared" si="11"/>
        <v>91.25</v>
      </c>
      <c r="AB24" s="28">
        <v>0</v>
      </c>
      <c r="AC24" s="15">
        <v>0</v>
      </c>
      <c r="AD24" s="15">
        <v>0</v>
      </c>
      <c r="AE24" s="108" t="str">
        <f t="shared" si="8"/>
        <v>0</v>
      </c>
      <c r="AF24" s="15">
        <f t="shared" si="2"/>
        <v>365</v>
      </c>
      <c r="AG24" s="15">
        <f t="shared" si="3"/>
        <v>267</v>
      </c>
      <c r="AH24" s="15">
        <f t="shared" si="9"/>
        <v>143</v>
      </c>
      <c r="AI24" s="106">
        <f t="shared" si="10"/>
        <v>195.48689138576779</v>
      </c>
    </row>
    <row r="25" spans="1:35" x14ac:dyDescent="0.25">
      <c r="A25" s="13">
        <v>104</v>
      </c>
      <c r="B25" s="101" t="str">
        <f t="shared" si="4"/>
        <v>2010KS Plzeň</v>
      </c>
      <c r="C25" s="13">
        <v>2010</v>
      </c>
      <c r="D25" s="13" t="s">
        <v>34</v>
      </c>
      <c r="E25" s="28">
        <v>244.43639999999999</v>
      </c>
      <c r="F25" s="15">
        <v>160</v>
      </c>
      <c r="G25" s="29">
        <v>569</v>
      </c>
      <c r="H25" s="15">
        <v>0</v>
      </c>
      <c r="I25" s="15">
        <v>120</v>
      </c>
      <c r="J25" s="15">
        <v>2</v>
      </c>
      <c r="K25" s="106">
        <f t="shared" si="0"/>
        <v>6.083333333333333</v>
      </c>
      <c r="L25" s="28">
        <v>0</v>
      </c>
      <c r="M25" s="15">
        <v>154</v>
      </c>
      <c r="N25" s="15">
        <v>55</v>
      </c>
      <c r="O25" s="106">
        <f t="shared" si="1"/>
        <v>130.35714285714286</v>
      </c>
      <c r="P25" s="28">
        <v>292</v>
      </c>
      <c r="Q25" s="15">
        <v>115</v>
      </c>
      <c r="R25" s="15">
        <v>177</v>
      </c>
      <c r="S25" s="108">
        <f t="shared" si="5"/>
        <v>561.78260869565213</v>
      </c>
      <c r="T25" s="15">
        <v>89</v>
      </c>
      <c r="U25" s="15">
        <v>65</v>
      </c>
      <c r="V25" s="15">
        <v>24</v>
      </c>
      <c r="W25" s="106">
        <f t="shared" si="6"/>
        <v>134.76923076923077</v>
      </c>
      <c r="X25" s="28">
        <v>115</v>
      </c>
      <c r="Y25" s="15">
        <v>23</v>
      </c>
      <c r="Z25" s="15">
        <v>92</v>
      </c>
      <c r="AA25" s="106">
        <f t="shared" si="11"/>
        <v>1460</v>
      </c>
      <c r="AB25" s="28">
        <v>13</v>
      </c>
      <c r="AC25" s="15">
        <v>13</v>
      </c>
      <c r="AD25" s="15">
        <v>3</v>
      </c>
      <c r="AE25" s="108">
        <f t="shared" si="8"/>
        <v>84.230769230769241</v>
      </c>
      <c r="AF25" s="15">
        <f t="shared" si="2"/>
        <v>629</v>
      </c>
      <c r="AG25" s="15">
        <f t="shared" si="3"/>
        <v>372</v>
      </c>
      <c r="AH25" s="15">
        <f t="shared" si="9"/>
        <v>471</v>
      </c>
      <c r="AI25" s="106">
        <f t="shared" si="10"/>
        <v>462.13709677419354</v>
      </c>
    </row>
    <row r="26" spans="1:35" x14ac:dyDescent="0.25">
      <c r="A26" s="13">
        <v>105</v>
      </c>
      <c r="B26" s="101" t="str">
        <f t="shared" si="4"/>
        <v>2010KS Ústí n. Labem</v>
      </c>
      <c r="C26" s="13">
        <v>2010</v>
      </c>
      <c r="D26" s="13" t="s">
        <v>44</v>
      </c>
      <c r="E26" s="28">
        <v>273.00540000000001</v>
      </c>
      <c r="F26" s="15">
        <v>207</v>
      </c>
      <c r="G26" s="29">
        <v>544</v>
      </c>
      <c r="H26" s="15">
        <v>0</v>
      </c>
      <c r="I26" s="15">
        <v>221</v>
      </c>
      <c r="J26" s="15">
        <v>27</v>
      </c>
      <c r="K26" s="106">
        <f t="shared" si="0"/>
        <v>44.592760180995477</v>
      </c>
      <c r="L26" s="28">
        <v>0</v>
      </c>
      <c r="M26" s="15">
        <v>154</v>
      </c>
      <c r="N26" s="15">
        <v>118</v>
      </c>
      <c r="O26" s="106">
        <f t="shared" si="1"/>
        <v>279.6753246753247</v>
      </c>
      <c r="P26" s="28">
        <v>245</v>
      </c>
      <c r="Q26" s="15">
        <v>139</v>
      </c>
      <c r="R26" s="15">
        <v>106</v>
      </c>
      <c r="S26" s="108">
        <f t="shared" si="5"/>
        <v>278.34532374100718</v>
      </c>
      <c r="T26" s="15">
        <v>160</v>
      </c>
      <c r="U26" s="15">
        <v>98</v>
      </c>
      <c r="V26" s="15">
        <v>62</v>
      </c>
      <c r="W26" s="106">
        <f t="shared" si="6"/>
        <v>230.91836734693879</v>
      </c>
      <c r="X26" s="28">
        <v>116</v>
      </c>
      <c r="Y26" s="15">
        <v>29</v>
      </c>
      <c r="Z26" s="15">
        <v>87</v>
      </c>
      <c r="AA26" s="106">
        <f t="shared" si="11"/>
        <v>1095</v>
      </c>
      <c r="AB26" s="28">
        <v>26</v>
      </c>
      <c r="AC26" s="15">
        <v>25</v>
      </c>
      <c r="AD26" s="15">
        <v>10</v>
      </c>
      <c r="AE26" s="108">
        <f t="shared" si="8"/>
        <v>146</v>
      </c>
      <c r="AF26" s="15">
        <f t="shared" si="2"/>
        <v>768</v>
      </c>
      <c r="AG26" s="15">
        <f t="shared" si="3"/>
        <v>472</v>
      </c>
      <c r="AH26" s="15">
        <f t="shared" si="9"/>
        <v>604</v>
      </c>
      <c r="AI26" s="106">
        <f t="shared" si="10"/>
        <v>467.07627118644064</v>
      </c>
    </row>
    <row r="27" spans="1:35" x14ac:dyDescent="0.25">
      <c r="A27" s="13">
        <v>106</v>
      </c>
      <c r="B27" s="101" t="str">
        <f t="shared" si="4"/>
        <v>2010KS Hr. Králové</v>
      </c>
      <c r="C27" s="13">
        <v>2010</v>
      </c>
      <c r="D27" s="13" t="s">
        <v>55</v>
      </c>
      <c r="E27" s="28">
        <v>247.80080000000001</v>
      </c>
      <c r="F27" s="15">
        <v>216</v>
      </c>
      <c r="G27" s="29">
        <v>420</v>
      </c>
      <c r="H27" s="15">
        <v>0</v>
      </c>
      <c r="I27" s="15">
        <v>249</v>
      </c>
      <c r="J27" s="15">
        <v>13</v>
      </c>
      <c r="K27" s="106">
        <f t="shared" si="0"/>
        <v>19.056224899598391</v>
      </c>
      <c r="L27" s="28">
        <v>0</v>
      </c>
      <c r="M27" s="15">
        <v>214</v>
      </c>
      <c r="N27" s="15">
        <v>9</v>
      </c>
      <c r="O27" s="106">
        <f t="shared" si="1"/>
        <v>15.350467289719626</v>
      </c>
      <c r="P27" s="28">
        <v>169</v>
      </c>
      <c r="Q27" s="15">
        <v>82</v>
      </c>
      <c r="R27" s="15">
        <v>87</v>
      </c>
      <c r="S27" s="108">
        <f t="shared" si="5"/>
        <v>387.2560975609756</v>
      </c>
      <c r="T27" s="15">
        <v>124</v>
      </c>
      <c r="U27" s="15">
        <v>65</v>
      </c>
      <c r="V27" s="15">
        <v>59</v>
      </c>
      <c r="W27" s="106">
        <f t="shared" si="6"/>
        <v>331.30769230769232</v>
      </c>
      <c r="X27" s="28">
        <v>197</v>
      </c>
      <c r="Y27" s="15">
        <v>79</v>
      </c>
      <c r="Z27" s="15">
        <v>118</v>
      </c>
      <c r="AA27" s="106">
        <f t="shared" si="11"/>
        <v>545.18987341772151</v>
      </c>
      <c r="AB27" s="28">
        <v>131</v>
      </c>
      <c r="AC27" s="15">
        <v>96</v>
      </c>
      <c r="AD27" s="15">
        <v>76</v>
      </c>
      <c r="AE27" s="108">
        <f t="shared" si="8"/>
        <v>288.95833333333331</v>
      </c>
      <c r="AF27" s="15">
        <f t="shared" si="2"/>
        <v>870</v>
      </c>
      <c r="AG27" s="15">
        <f t="shared" si="3"/>
        <v>549</v>
      </c>
      <c r="AH27" s="15">
        <f t="shared" si="9"/>
        <v>598</v>
      </c>
      <c r="AI27" s="106">
        <f t="shared" si="10"/>
        <v>397.57741347905284</v>
      </c>
    </row>
    <row r="28" spans="1:35" x14ac:dyDescent="0.25">
      <c r="A28" s="13">
        <v>107</v>
      </c>
      <c r="B28" s="101" t="str">
        <f t="shared" si="4"/>
        <v>2010KS Brno</v>
      </c>
      <c r="C28" s="13">
        <v>2010</v>
      </c>
      <c r="D28" s="13" t="s">
        <v>67</v>
      </c>
      <c r="E28" s="28">
        <v>280.28660000000002</v>
      </c>
      <c r="F28" s="15">
        <v>165</v>
      </c>
      <c r="G28" s="29">
        <v>697</v>
      </c>
      <c r="H28" s="15">
        <v>0</v>
      </c>
      <c r="I28" s="15">
        <v>281</v>
      </c>
      <c r="J28" s="15">
        <v>8</v>
      </c>
      <c r="K28" s="106">
        <f t="shared" si="0"/>
        <v>10.391459074733095</v>
      </c>
      <c r="L28" s="28">
        <v>0</v>
      </c>
      <c r="M28" s="15">
        <v>508</v>
      </c>
      <c r="N28" s="15">
        <v>236</v>
      </c>
      <c r="O28" s="106">
        <f t="shared" si="1"/>
        <v>169.56692913385828</v>
      </c>
      <c r="P28" s="28">
        <v>578</v>
      </c>
      <c r="Q28" s="15">
        <v>331</v>
      </c>
      <c r="R28" s="15">
        <v>247</v>
      </c>
      <c r="S28" s="108">
        <f t="shared" si="5"/>
        <v>272.3716012084592</v>
      </c>
      <c r="T28" s="15">
        <v>228</v>
      </c>
      <c r="U28" s="15">
        <v>159</v>
      </c>
      <c r="V28" s="15">
        <v>69</v>
      </c>
      <c r="W28" s="106">
        <f t="shared" si="6"/>
        <v>158.39622641509433</v>
      </c>
      <c r="X28" s="28">
        <v>469</v>
      </c>
      <c r="Y28" s="15">
        <v>156</v>
      </c>
      <c r="Z28" s="15">
        <v>313</v>
      </c>
      <c r="AA28" s="106">
        <f t="shared" si="11"/>
        <v>732.33974358974353</v>
      </c>
      <c r="AB28" s="28">
        <v>140</v>
      </c>
      <c r="AC28" s="15">
        <v>164</v>
      </c>
      <c r="AD28" s="15">
        <v>76</v>
      </c>
      <c r="AE28" s="108">
        <f t="shared" si="8"/>
        <v>169.14634146341464</v>
      </c>
      <c r="AF28" s="15">
        <f t="shared" si="2"/>
        <v>1696</v>
      </c>
      <c r="AG28" s="15">
        <f t="shared" si="3"/>
        <v>1326</v>
      </c>
      <c r="AH28" s="15">
        <f t="shared" si="9"/>
        <v>1222</v>
      </c>
      <c r="AI28" s="106">
        <f t="shared" si="10"/>
        <v>336.37254901960785</v>
      </c>
    </row>
    <row r="29" spans="1:35" x14ac:dyDescent="0.25">
      <c r="A29" s="13">
        <v>108</v>
      </c>
      <c r="B29" s="101" t="str">
        <f t="shared" si="4"/>
        <v>2010KS Ostrava</v>
      </c>
      <c r="C29" s="13">
        <v>2010</v>
      </c>
      <c r="D29" s="13" t="s">
        <v>82</v>
      </c>
      <c r="E29" s="28">
        <v>309.76850000000002</v>
      </c>
      <c r="F29" s="15">
        <v>240</v>
      </c>
      <c r="G29" s="29">
        <v>648</v>
      </c>
      <c r="H29" s="15">
        <v>2</v>
      </c>
      <c r="I29" s="15">
        <v>744</v>
      </c>
      <c r="J29" s="15">
        <v>67</v>
      </c>
      <c r="K29" s="106">
        <f t="shared" si="0"/>
        <v>32.869623655913976</v>
      </c>
      <c r="L29" s="28">
        <v>0</v>
      </c>
      <c r="M29" s="15">
        <v>189</v>
      </c>
      <c r="N29" s="15">
        <v>75</v>
      </c>
      <c r="O29" s="106">
        <f t="shared" si="1"/>
        <v>144.84126984126982</v>
      </c>
      <c r="P29" s="28">
        <v>305</v>
      </c>
      <c r="Q29" s="15">
        <v>125</v>
      </c>
      <c r="R29" s="15">
        <v>180</v>
      </c>
      <c r="S29" s="108">
        <f t="shared" si="5"/>
        <v>525.6</v>
      </c>
      <c r="T29" s="15">
        <v>342</v>
      </c>
      <c r="U29" s="15">
        <v>189</v>
      </c>
      <c r="V29" s="15">
        <v>153</v>
      </c>
      <c r="W29" s="106">
        <f t="shared" si="6"/>
        <v>295.47619047619048</v>
      </c>
      <c r="X29" s="28">
        <v>122</v>
      </c>
      <c r="Y29" s="15">
        <v>28</v>
      </c>
      <c r="Z29" s="15">
        <v>94</v>
      </c>
      <c r="AA29" s="106">
        <f t="shared" si="11"/>
        <v>1225.3571428571429</v>
      </c>
      <c r="AB29" s="28">
        <v>68</v>
      </c>
      <c r="AC29" s="15">
        <v>191</v>
      </c>
      <c r="AD29" s="15">
        <v>118</v>
      </c>
      <c r="AE29" s="108">
        <f t="shared" si="8"/>
        <v>225.49738219895286</v>
      </c>
      <c r="AF29" s="15">
        <f t="shared" si="2"/>
        <v>1581</v>
      </c>
      <c r="AG29" s="15">
        <f t="shared" si="3"/>
        <v>789</v>
      </c>
      <c r="AH29" s="15">
        <f t="shared" si="9"/>
        <v>1364</v>
      </c>
      <c r="AI29" s="106">
        <f t="shared" si="10"/>
        <v>631.00126742712291</v>
      </c>
    </row>
    <row r="30" spans="1:35" x14ac:dyDescent="0.25">
      <c r="A30" s="13">
        <v>101</v>
      </c>
      <c r="B30" s="101" t="str">
        <f t="shared" si="4"/>
        <v>2011MS Praha</v>
      </c>
      <c r="C30" s="13">
        <v>2011</v>
      </c>
      <c r="D30" s="13" t="s">
        <v>3</v>
      </c>
      <c r="E30" s="28">
        <v>555.02629999999999</v>
      </c>
      <c r="F30" s="15">
        <v>424</v>
      </c>
      <c r="G30" s="29">
        <v>1154</v>
      </c>
      <c r="H30" s="15">
        <v>0</v>
      </c>
      <c r="I30" s="15">
        <v>28</v>
      </c>
      <c r="J30" s="15">
        <v>3</v>
      </c>
      <c r="K30" s="106">
        <f t="shared" si="0"/>
        <v>39.107142857142854</v>
      </c>
      <c r="L30" s="28">
        <v>4</v>
      </c>
      <c r="M30" s="15">
        <v>1073</v>
      </c>
      <c r="N30" s="15">
        <v>1370</v>
      </c>
      <c r="O30" s="106">
        <f t="shared" si="1"/>
        <v>466.02982292637466</v>
      </c>
      <c r="P30" s="28">
        <v>2983</v>
      </c>
      <c r="Q30" s="15">
        <v>1490</v>
      </c>
      <c r="R30" s="15">
        <v>3178</v>
      </c>
      <c r="S30" s="108">
        <f t="shared" si="5"/>
        <v>778.50335570469804</v>
      </c>
      <c r="T30" s="15">
        <v>495</v>
      </c>
      <c r="U30" s="15">
        <v>327</v>
      </c>
      <c r="V30" s="15">
        <v>517</v>
      </c>
      <c r="W30" s="106">
        <f t="shared" si="6"/>
        <v>577.07951070336389</v>
      </c>
      <c r="X30" s="28">
        <v>557</v>
      </c>
      <c r="Y30" s="15">
        <v>137</v>
      </c>
      <c r="Z30" s="15">
        <v>839</v>
      </c>
      <c r="AA30" s="106">
        <f t="shared" si="11"/>
        <v>2235.2919708029199</v>
      </c>
      <c r="AB30" s="28">
        <v>69</v>
      </c>
      <c r="AC30" s="15">
        <v>70</v>
      </c>
      <c r="AD30" s="15">
        <v>35</v>
      </c>
      <c r="AE30" s="108">
        <f t="shared" si="8"/>
        <v>182.5</v>
      </c>
      <c r="AF30" s="15">
        <f t="shared" si="2"/>
        <v>4136</v>
      </c>
      <c r="AG30" s="15">
        <f t="shared" si="3"/>
        <v>3100</v>
      </c>
      <c r="AH30" s="15">
        <f t="shared" si="9"/>
        <v>5967</v>
      </c>
      <c r="AI30" s="106">
        <f t="shared" si="10"/>
        <v>702.566129032258</v>
      </c>
    </row>
    <row r="31" spans="1:35" x14ac:dyDescent="0.25">
      <c r="A31" s="13">
        <v>102</v>
      </c>
      <c r="B31" s="101" t="str">
        <f t="shared" si="4"/>
        <v>2011KS Praha</v>
      </c>
      <c r="C31" s="13">
        <v>2011</v>
      </c>
      <c r="D31" s="13" t="s">
        <v>14</v>
      </c>
      <c r="E31" s="28">
        <v>209.66669999999999</v>
      </c>
      <c r="F31" s="15">
        <v>135.5</v>
      </c>
      <c r="G31" s="29">
        <v>454.5</v>
      </c>
      <c r="H31" s="15">
        <v>0</v>
      </c>
      <c r="I31" s="15">
        <v>5</v>
      </c>
      <c r="J31" s="15">
        <v>0</v>
      </c>
      <c r="K31" s="106">
        <f t="shared" si="0"/>
        <v>0</v>
      </c>
      <c r="L31" s="28">
        <v>0</v>
      </c>
      <c r="M31" s="15">
        <v>9</v>
      </c>
      <c r="N31" s="15">
        <v>0</v>
      </c>
      <c r="O31" s="106">
        <f t="shared" si="1"/>
        <v>0</v>
      </c>
      <c r="P31" s="28">
        <v>133</v>
      </c>
      <c r="Q31" s="15">
        <v>134</v>
      </c>
      <c r="R31" s="15">
        <v>22</v>
      </c>
      <c r="S31" s="108">
        <f t="shared" si="5"/>
        <v>59.92537313432836</v>
      </c>
      <c r="T31" s="15">
        <v>212</v>
      </c>
      <c r="U31" s="15">
        <v>168</v>
      </c>
      <c r="V31" s="15">
        <v>67</v>
      </c>
      <c r="W31" s="106">
        <f t="shared" si="6"/>
        <v>145.5654761904762</v>
      </c>
      <c r="X31" s="28">
        <v>18</v>
      </c>
      <c r="Y31" s="15">
        <v>29</v>
      </c>
      <c r="Z31" s="15">
        <v>3</v>
      </c>
      <c r="AA31" s="106">
        <f t="shared" si="7"/>
        <v>37.758620689655174</v>
      </c>
      <c r="AB31" s="28">
        <v>101</v>
      </c>
      <c r="AC31" s="15">
        <v>104</v>
      </c>
      <c r="AD31" s="15">
        <v>30</v>
      </c>
      <c r="AE31" s="108">
        <f t="shared" si="8"/>
        <v>105.28846153846153</v>
      </c>
      <c r="AF31" s="15">
        <f t="shared" si="2"/>
        <v>469</v>
      </c>
      <c r="AG31" s="15">
        <f t="shared" si="3"/>
        <v>444</v>
      </c>
      <c r="AH31" s="15">
        <f t="shared" si="9"/>
        <v>127</v>
      </c>
      <c r="AI31" s="106">
        <f t="shared" si="10"/>
        <v>104.40315315315316</v>
      </c>
    </row>
    <row r="32" spans="1:35" x14ac:dyDescent="0.25">
      <c r="A32" s="13">
        <v>103</v>
      </c>
      <c r="B32" s="101" t="str">
        <f t="shared" si="4"/>
        <v>2011KS Č. Budějovice</v>
      </c>
      <c r="C32" s="13">
        <v>2011</v>
      </c>
      <c r="D32" s="13" t="s">
        <v>25</v>
      </c>
      <c r="E32" s="28">
        <v>107.2992</v>
      </c>
      <c r="F32" s="15">
        <v>78</v>
      </c>
      <c r="G32" s="29">
        <v>171</v>
      </c>
      <c r="H32" s="15">
        <v>0</v>
      </c>
      <c r="I32" s="15">
        <v>1</v>
      </c>
      <c r="J32" s="15">
        <v>0</v>
      </c>
      <c r="K32" s="106">
        <f t="shared" si="0"/>
        <v>0</v>
      </c>
      <c r="L32" s="28">
        <v>0</v>
      </c>
      <c r="M32" s="15">
        <v>4</v>
      </c>
      <c r="N32" s="15">
        <v>0</v>
      </c>
      <c r="O32" s="106">
        <f t="shared" si="1"/>
        <v>0</v>
      </c>
      <c r="P32" s="28">
        <v>121</v>
      </c>
      <c r="Q32" s="15">
        <v>107</v>
      </c>
      <c r="R32" s="15">
        <v>28</v>
      </c>
      <c r="S32" s="108">
        <f t="shared" si="5"/>
        <v>95.514018691588774</v>
      </c>
      <c r="T32" s="15">
        <v>72</v>
      </c>
      <c r="U32" s="15">
        <v>59</v>
      </c>
      <c r="V32" s="15">
        <v>48</v>
      </c>
      <c r="W32" s="106">
        <f t="shared" si="6"/>
        <v>296.94915254237293</v>
      </c>
      <c r="X32" s="28">
        <v>370</v>
      </c>
      <c r="Y32" s="15">
        <v>109</v>
      </c>
      <c r="Z32" s="15">
        <v>283</v>
      </c>
      <c r="AA32" s="106">
        <f t="shared" si="7"/>
        <v>947.66055045871565</v>
      </c>
      <c r="AB32" s="28">
        <v>0</v>
      </c>
      <c r="AC32" s="15">
        <v>0</v>
      </c>
      <c r="AD32" s="15">
        <v>0</v>
      </c>
      <c r="AE32" s="108" t="str">
        <f t="shared" si="8"/>
        <v>0</v>
      </c>
      <c r="AF32" s="15">
        <f t="shared" si="2"/>
        <v>564</v>
      </c>
      <c r="AG32" s="15">
        <f t="shared" si="3"/>
        <v>279</v>
      </c>
      <c r="AH32" s="15">
        <f t="shared" si="9"/>
        <v>360</v>
      </c>
      <c r="AI32" s="106">
        <f t="shared" si="10"/>
        <v>470.96774193548384</v>
      </c>
    </row>
    <row r="33" spans="1:35" x14ac:dyDescent="0.25">
      <c r="A33" s="13">
        <v>104</v>
      </c>
      <c r="B33" s="101" t="str">
        <f t="shared" si="4"/>
        <v>2011KS Plzeň</v>
      </c>
      <c r="C33" s="13">
        <v>2011</v>
      </c>
      <c r="D33" s="13" t="s">
        <v>34</v>
      </c>
      <c r="E33" s="28">
        <v>256.40230000000003</v>
      </c>
      <c r="F33" s="15">
        <v>197</v>
      </c>
      <c r="G33" s="29">
        <v>636</v>
      </c>
      <c r="H33" s="15">
        <v>0</v>
      </c>
      <c r="I33" s="15">
        <v>2</v>
      </c>
      <c r="J33" s="15">
        <v>0</v>
      </c>
      <c r="K33" s="106">
        <f t="shared" si="0"/>
        <v>0</v>
      </c>
      <c r="L33" s="28">
        <v>0</v>
      </c>
      <c r="M33" s="15">
        <v>48</v>
      </c>
      <c r="N33" s="15">
        <v>7</v>
      </c>
      <c r="O33" s="106">
        <f t="shared" si="1"/>
        <v>53.229166666666671</v>
      </c>
      <c r="P33" s="28">
        <v>254</v>
      </c>
      <c r="Q33" s="15">
        <v>188</v>
      </c>
      <c r="R33" s="15">
        <v>244</v>
      </c>
      <c r="S33" s="108">
        <f t="shared" si="5"/>
        <v>473.72340425531917</v>
      </c>
      <c r="T33" s="15">
        <v>90</v>
      </c>
      <c r="U33" s="15">
        <v>76</v>
      </c>
      <c r="V33" s="15">
        <v>38</v>
      </c>
      <c r="W33" s="106">
        <f t="shared" si="6"/>
        <v>182.5</v>
      </c>
      <c r="X33" s="28">
        <v>79</v>
      </c>
      <c r="Y33" s="15">
        <v>66</v>
      </c>
      <c r="Z33" s="15">
        <v>105</v>
      </c>
      <c r="AA33" s="106">
        <f t="shared" si="7"/>
        <v>580.68181818181813</v>
      </c>
      <c r="AB33" s="28">
        <v>10</v>
      </c>
      <c r="AC33" s="15">
        <v>12</v>
      </c>
      <c r="AD33" s="15">
        <v>1</v>
      </c>
      <c r="AE33" s="108">
        <f t="shared" si="8"/>
        <v>30.416666666666664</v>
      </c>
      <c r="AF33" s="15">
        <f t="shared" si="2"/>
        <v>435</v>
      </c>
      <c r="AG33" s="15">
        <f t="shared" si="3"/>
        <v>390</v>
      </c>
      <c r="AH33" s="15">
        <f t="shared" si="9"/>
        <v>397</v>
      </c>
      <c r="AI33" s="106">
        <f t="shared" si="10"/>
        <v>371.55128205128204</v>
      </c>
    </row>
    <row r="34" spans="1:35" x14ac:dyDescent="0.25">
      <c r="A34" s="13">
        <v>105</v>
      </c>
      <c r="B34" s="101" t="str">
        <f t="shared" si="4"/>
        <v>2011KS Ústí n. Labem</v>
      </c>
      <c r="C34" s="13">
        <v>2011</v>
      </c>
      <c r="D34" s="13" t="s">
        <v>44</v>
      </c>
      <c r="E34" s="28">
        <v>355.25130000000001</v>
      </c>
      <c r="F34" s="15">
        <v>220</v>
      </c>
      <c r="G34" s="29">
        <v>859.5</v>
      </c>
      <c r="H34" s="15">
        <v>0</v>
      </c>
      <c r="I34" s="15">
        <v>24</v>
      </c>
      <c r="J34" s="15">
        <v>3</v>
      </c>
      <c r="K34" s="106">
        <f t="shared" si="0"/>
        <v>45.625</v>
      </c>
      <c r="L34" s="28">
        <v>0</v>
      </c>
      <c r="M34" s="15">
        <v>66</v>
      </c>
      <c r="N34" s="15">
        <v>51</v>
      </c>
      <c r="O34" s="106">
        <f t="shared" si="1"/>
        <v>282.04545454545456</v>
      </c>
      <c r="P34" s="28">
        <v>216</v>
      </c>
      <c r="Q34" s="15">
        <v>141</v>
      </c>
      <c r="R34" s="15">
        <v>181</v>
      </c>
      <c r="S34" s="108">
        <f t="shared" si="5"/>
        <v>468.54609929078015</v>
      </c>
      <c r="T34" s="15">
        <v>133</v>
      </c>
      <c r="U34" s="15">
        <v>112</v>
      </c>
      <c r="V34" s="15">
        <v>83</v>
      </c>
      <c r="W34" s="106">
        <f t="shared" si="6"/>
        <v>270.49107142857144</v>
      </c>
      <c r="X34" s="28">
        <v>246</v>
      </c>
      <c r="Y34" s="15">
        <v>80</v>
      </c>
      <c r="Z34" s="15">
        <v>254</v>
      </c>
      <c r="AA34" s="106">
        <f t="shared" si="7"/>
        <v>1158.875</v>
      </c>
      <c r="AB34" s="28">
        <v>18</v>
      </c>
      <c r="AC34" s="15">
        <v>19</v>
      </c>
      <c r="AD34" s="15">
        <v>9</v>
      </c>
      <c r="AE34" s="108">
        <f t="shared" si="8"/>
        <v>172.89473684210526</v>
      </c>
      <c r="AF34" s="15">
        <f t="shared" si="2"/>
        <v>637</v>
      </c>
      <c r="AG34" s="15">
        <f t="shared" si="3"/>
        <v>421</v>
      </c>
      <c r="AH34" s="15">
        <f t="shared" si="9"/>
        <v>602</v>
      </c>
      <c r="AI34" s="106">
        <f t="shared" si="10"/>
        <v>521.92399049881237</v>
      </c>
    </row>
    <row r="35" spans="1:35" x14ac:dyDescent="0.25">
      <c r="A35" s="13">
        <v>106</v>
      </c>
      <c r="B35" s="101" t="str">
        <f t="shared" si="4"/>
        <v>2011KS Hr. Králové</v>
      </c>
      <c r="C35" s="13">
        <v>2011</v>
      </c>
      <c r="D35" s="13" t="s">
        <v>55</v>
      </c>
      <c r="E35" s="28">
        <v>245.11439999999999</v>
      </c>
      <c r="F35" s="15">
        <v>231</v>
      </c>
      <c r="G35" s="29">
        <v>392</v>
      </c>
      <c r="H35" s="15">
        <v>0</v>
      </c>
      <c r="I35" s="15">
        <v>12</v>
      </c>
      <c r="J35" s="15">
        <v>1</v>
      </c>
      <c r="K35" s="106">
        <f t="shared" si="0"/>
        <v>30.416666666666664</v>
      </c>
      <c r="L35" s="28">
        <v>0</v>
      </c>
      <c r="M35" s="15">
        <v>8</v>
      </c>
      <c r="N35" s="15">
        <v>1</v>
      </c>
      <c r="O35" s="106">
        <f t="shared" si="1"/>
        <v>45.625</v>
      </c>
      <c r="P35" s="28">
        <v>149</v>
      </c>
      <c r="Q35" s="15">
        <v>149</v>
      </c>
      <c r="R35" s="15">
        <v>87</v>
      </c>
      <c r="S35" s="108">
        <f t="shared" si="5"/>
        <v>213.12080536912754</v>
      </c>
      <c r="T35" s="15">
        <v>189</v>
      </c>
      <c r="U35" s="15">
        <v>138</v>
      </c>
      <c r="V35" s="15">
        <v>110</v>
      </c>
      <c r="W35" s="106">
        <f t="shared" si="6"/>
        <v>290.94202898550725</v>
      </c>
      <c r="X35" s="28">
        <v>222</v>
      </c>
      <c r="Y35" s="15">
        <v>187</v>
      </c>
      <c r="Z35" s="15">
        <v>153</v>
      </c>
      <c r="AA35" s="106">
        <f t="shared" si="7"/>
        <v>298.63636363636368</v>
      </c>
      <c r="AB35" s="28">
        <v>121</v>
      </c>
      <c r="AC35" s="15">
        <v>109</v>
      </c>
      <c r="AD35" s="15">
        <v>88</v>
      </c>
      <c r="AE35" s="108">
        <f t="shared" si="8"/>
        <v>294.67889908256882</v>
      </c>
      <c r="AF35" s="15">
        <f t="shared" si="2"/>
        <v>693</v>
      </c>
      <c r="AG35" s="15">
        <f t="shared" si="3"/>
        <v>592</v>
      </c>
      <c r="AH35" s="15">
        <f t="shared" si="9"/>
        <v>451</v>
      </c>
      <c r="AI35" s="106">
        <f t="shared" si="10"/>
        <v>278.06587837837839</v>
      </c>
    </row>
    <row r="36" spans="1:35" x14ac:dyDescent="0.25">
      <c r="A36" s="13">
        <v>107</v>
      </c>
      <c r="B36" s="101" t="str">
        <f t="shared" si="4"/>
        <v>2011KS Brno</v>
      </c>
      <c r="C36" s="13">
        <v>2011</v>
      </c>
      <c r="D36" s="13" t="s">
        <v>67</v>
      </c>
      <c r="E36" s="28">
        <v>354.9547</v>
      </c>
      <c r="F36" s="15">
        <v>259</v>
      </c>
      <c r="G36" s="29">
        <v>743</v>
      </c>
      <c r="H36" s="15">
        <v>0</v>
      </c>
      <c r="I36" s="15">
        <v>4</v>
      </c>
      <c r="J36" s="15">
        <v>4</v>
      </c>
      <c r="K36" s="106">
        <f t="shared" si="0"/>
        <v>365</v>
      </c>
      <c r="L36" s="28">
        <v>0</v>
      </c>
      <c r="M36" s="15">
        <v>198</v>
      </c>
      <c r="N36" s="15">
        <v>36</v>
      </c>
      <c r="O36" s="106">
        <f t="shared" si="1"/>
        <v>66.36363636363636</v>
      </c>
      <c r="P36" s="28">
        <v>582</v>
      </c>
      <c r="Q36" s="15">
        <v>443</v>
      </c>
      <c r="R36" s="15">
        <v>386</v>
      </c>
      <c r="S36" s="108">
        <f t="shared" si="5"/>
        <v>318.03611738148987</v>
      </c>
      <c r="T36" s="15">
        <v>314</v>
      </c>
      <c r="U36" s="15">
        <v>241</v>
      </c>
      <c r="V36" s="15">
        <v>142</v>
      </c>
      <c r="W36" s="106">
        <f t="shared" si="6"/>
        <v>215.06224066390041</v>
      </c>
      <c r="X36" s="28">
        <v>967</v>
      </c>
      <c r="Y36" s="15">
        <v>303</v>
      </c>
      <c r="Z36" s="15">
        <v>977</v>
      </c>
      <c r="AA36" s="106">
        <f t="shared" si="7"/>
        <v>1176.9141914191418</v>
      </c>
      <c r="AB36" s="28">
        <v>80</v>
      </c>
      <c r="AC36" s="15">
        <v>125</v>
      </c>
      <c r="AD36" s="15">
        <v>31</v>
      </c>
      <c r="AE36" s="108">
        <f t="shared" si="8"/>
        <v>90.52</v>
      </c>
      <c r="AF36" s="15">
        <f t="shared" si="2"/>
        <v>1947</v>
      </c>
      <c r="AG36" s="15">
        <f t="shared" si="3"/>
        <v>1314</v>
      </c>
      <c r="AH36" s="15">
        <f t="shared" si="9"/>
        <v>1576</v>
      </c>
      <c r="AI36" s="106">
        <f t="shared" si="10"/>
        <v>437.77777777777777</v>
      </c>
    </row>
    <row r="37" spans="1:35" x14ac:dyDescent="0.25">
      <c r="A37" s="13">
        <v>108</v>
      </c>
      <c r="B37" s="101" t="str">
        <f t="shared" si="4"/>
        <v>2011KS Ostrava</v>
      </c>
      <c r="C37" s="13">
        <v>2011</v>
      </c>
      <c r="D37" s="13" t="s">
        <v>82</v>
      </c>
      <c r="E37" s="28">
        <v>319.54739999999998</v>
      </c>
      <c r="F37" s="15">
        <v>205</v>
      </c>
      <c r="G37" s="29">
        <v>709</v>
      </c>
      <c r="H37" s="15">
        <v>0</v>
      </c>
      <c r="I37" s="15">
        <v>61</v>
      </c>
      <c r="J37" s="15">
        <v>6</v>
      </c>
      <c r="K37" s="106">
        <f t="shared" si="0"/>
        <v>35.901639344262293</v>
      </c>
      <c r="L37" s="28">
        <v>0</v>
      </c>
      <c r="M37" s="15">
        <v>59</v>
      </c>
      <c r="N37" s="15">
        <v>16</v>
      </c>
      <c r="O37" s="106">
        <f t="shared" si="1"/>
        <v>98.983050847457633</v>
      </c>
      <c r="P37" s="28">
        <v>347</v>
      </c>
      <c r="Q37" s="15">
        <v>283</v>
      </c>
      <c r="R37" s="15">
        <v>244</v>
      </c>
      <c r="S37" s="108">
        <f t="shared" si="5"/>
        <v>314.69964664310953</v>
      </c>
      <c r="T37" s="15">
        <v>530</v>
      </c>
      <c r="U37" s="15">
        <v>384</v>
      </c>
      <c r="V37" s="15">
        <v>299</v>
      </c>
      <c r="W37" s="106">
        <f t="shared" si="6"/>
        <v>284.20572916666669</v>
      </c>
      <c r="X37" s="28">
        <v>189</v>
      </c>
      <c r="Y37" s="15">
        <v>62</v>
      </c>
      <c r="Z37" s="15">
        <v>221</v>
      </c>
      <c r="AA37" s="106">
        <f t="shared" si="7"/>
        <v>1301.0483870967741</v>
      </c>
      <c r="AB37" s="28">
        <v>60</v>
      </c>
      <c r="AC37" s="15">
        <v>122</v>
      </c>
      <c r="AD37" s="15">
        <v>56</v>
      </c>
      <c r="AE37" s="108">
        <f t="shared" si="8"/>
        <v>167.54098360655738</v>
      </c>
      <c r="AF37" s="15">
        <f t="shared" si="2"/>
        <v>1187</v>
      </c>
      <c r="AG37" s="15">
        <f t="shared" si="3"/>
        <v>916</v>
      </c>
      <c r="AH37" s="15">
        <f t="shared" si="9"/>
        <v>897</v>
      </c>
      <c r="AI37" s="106">
        <f t="shared" si="10"/>
        <v>357.42903930131007</v>
      </c>
    </row>
    <row r="38" spans="1:35" x14ac:dyDescent="0.25">
      <c r="A38" s="13">
        <v>101</v>
      </c>
      <c r="B38" s="101" t="str">
        <f t="shared" si="4"/>
        <v>2012MS Praha</v>
      </c>
      <c r="C38" s="13">
        <v>2012</v>
      </c>
      <c r="D38" s="13" t="s">
        <v>3</v>
      </c>
      <c r="E38" s="28">
        <v>528.0376</v>
      </c>
      <c r="F38" s="15">
        <v>323</v>
      </c>
      <c r="G38" s="29">
        <v>1234</v>
      </c>
      <c r="H38" s="15">
        <v>0</v>
      </c>
      <c r="I38" s="15">
        <v>0</v>
      </c>
      <c r="J38" s="15">
        <v>2</v>
      </c>
      <c r="K38" s="106" t="str">
        <f>+IF(I38 =0,"0",J38/I38*365)</f>
        <v>0</v>
      </c>
      <c r="L38" s="28">
        <v>3</v>
      </c>
      <c r="M38" s="15">
        <v>856</v>
      </c>
      <c r="N38" s="15">
        <v>516</v>
      </c>
      <c r="O38" s="106">
        <f>+IF(M38 =0,"0",N38/M38*365)</f>
        <v>220.02336448598132</v>
      </c>
      <c r="P38" s="28">
        <v>1743</v>
      </c>
      <c r="Q38" s="15">
        <v>2169</v>
      </c>
      <c r="R38" s="15">
        <v>2751</v>
      </c>
      <c r="S38" s="108">
        <f t="shared" si="5"/>
        <v>462.93914246196402</v>
      </c>
      <c r="T38" s="15">
        <v>392</v>
      </c>
      <c r="U38" s="15">
        <v>349</v>
      </c>
      <c r="V38" s="15">
        <v>560</v>
      </c>
      <c r="W38" s="106">
        <f t="shared" si="6"/>
        <v>585.67335243553009</v>
      </c>
      <c r="X38" s="28">
        <v>401</v>
      </c>
      <c r="Y38" s="15">
        <v>198</v>
      </c>
      <c r="Z38" s="15">
        <v>1042</v>
      </c>
      <c r="AA38" s="106">
        <f t="shared" si="7"/>
        <v>1920.8585858585859</v>
      </c>
      <c r="AB38" s="28">
        <v>62</v>
      </c>
      <c r="AC38" s="15">
        <v>66</v>
      </c>
      <c r="AD38" s="15">
        <v>31</v>
      </c>
      <c r="AE38" s="108">
        <f t="shared" si="8"/>
        <v>171.43939393939394</v>
      </c>
      <c r="AF38" s="15">
        <f>AB38+X38+T38+P38+L38+I38</f>
        <v>2601</v>
      </c>
      <c r="AG38" s="15">
        <f t="shared" ref="AG38:AG53" si="12">AC38+Y38+U38+Q38+M38+J38</f>
        <v>3640</v>
      </c>
      <c r="AH38" s="15">
        <f t="shared" si="9"/>
        <v>4900</v>
      </c>
      <c r="AI38" s="106">
        <f t="shared" si="10"/>
        <v>491.34615384615387</v>
      </c>
    </row>
    <row r="39" spans="1:35" x14ac:dyDescent="0.25">
      <c r="A39" s="13">
        <v>102</v>
      </c>
      <c r="B39" s="101" t="str">
        <f t="shared" si="4"/>
        <v>2012KS Praha</v>
      </c>
      <c r="C39" s="13">
        <v>2012</v>
      </c>
      <c r="D39" s="13" t="s">
        <v>14</v>
      </c>
      <c r="E39" s="28">
        <v>136.07859999999999</v>
      </c>
      <c r="F39" s="15">
        <v>105</v>
      </c>
      <c r="G39" s="29">
        <v>266</v>
      </c>
      <c r="H39" s="15">
        <v>0</v>
      </c>
      <c r="I39" s="15">
        <v>0</v>
      </c>
      <c r="J39" s="15">
        <v>0</v>
      </c>
      <c r="K39" s="106" t="str">
        <f t="shared" ref="K39:K85" si="13">+IF(I39 =0,"0",J39/I39*365)</f>
        <v>0</v>
      </c>
      <c r="L39" s="28">
        <v>0</v>
      </c>
      <c r="M39" s="15">
        <v>0</v>
      </c>
      <c r="N39" s="15">
        <v>0</v>
      </c>
      <c r="O39" s="106" t="str">
        <f t="shared" ref="O39:O85" si="14">+IF(M39 =0,"0",N39/M39*365)</f>
        <v>0</v>
      </c>
      <c r="P39" s="28">
        <v>257</v>
      </c>
      <c r="Q39" s="15">
        <v>158</v>
      </c>
      <c r="R39" s="15">
        <v>121</v>
      </c>
      <c r="S39" s="108">
        <f t="shared" si="5"/>
        <v>279.52531645569621</v>
      </c>
      <c r="T39" s="15">
        <v>134</v>
      </c>
      <c r="U39" s="15">
        <v>160</v>
      </c>
      <c r="V39" s="15">
        <v>41</v>
      </c>
      <c r="W39" s="106">
        <f t="shared" si="6"/>
        <v>93.531249999999986</v>
      </c>
      <c r="X39" s="28">
        <v>103</v>
      </c>
      <c r="Y39" s="15">
        <v>37</v>
      </c>
      <c r="Z39" s="15">
        <v>69</v>
      </c>
      <c r="AA39" s="106">
        <f t="shared" si="7"/>
        <v>680.67567567567573</v>
      </c>
      <c r="AB39" s="28">
        <v>104</v>
      </c>
      <c r="AC39" s="15">
        <v>113</v>
      </c>
      <c r="AD39" s="15">
        <v>21</v>
      </c>
      <c r="AE39" s="108">
        <f t="shared" si="8"/>
        <v>67.83185840707965</v>
      </c>
      <c r="AF39" s="13">
        <f t="shared" ref="AF39:AF85" si="15">AB39+X39+T39+P39+L39+I39</f>
        <v>598</v>
      </c>
      <c r="AG39" s="13">
        <f t="shared" si="12"/>
        <v>468</v>
      </c>
      <c r="AH39" s="15">
        <f t="shared" si="9"/>
        <v>252</v>
      </c>
      <c r="AI39" s="106">
        <f t="shared" si="10"/>
        <v>196.53846153846152</v>
      </c>
    </row>
    <row r="40" spans="1:35" x14ac:dyDescent="0.25">
      <c r="A40" s="13">
        <v>103</v>
      </c>
      <c r="B40" s="101" t="str">
        <f t="shared" si="4"/>
        <v>2012KS Č. Budějovice</v>
      </c>
      <c r="C40" s="13">
        <v>2012</v>
      </c>
      <c r="D40" s="13" t="s">
        <v>25</v>
      </c>
      <c r="E40" s="28">
        <v>203.78270000000001</v>
      </c>
      <c r="F40" s="15">
        <v>187</v>
      </c>
      <c r="G40" s="29">
        <v>315</v>
      </c>
      <c r="H40" s="15">
        <v>0</v>
      </c>
      <c r="I40" s="15">
        <v>0</v>
      </c>
      <c r="J40" s="15">
        <v>0</v>
      </c>
      <c r="K40" s="106" t="str">
        <f t="shared" si="13"/>
        <v>0</v>
      </c>
      <c r="L40" s="28">
        <v>0</v>
      </c>
      <c r="M40" s="15">
        <v>0</v>
      </c>
      <c r="N40" s="15">
        <v>0</v>
      </c>
      <c r="O40" s="106" t="str">
        <f t="shared" si="14"/>
        <v>0</v>
      </c>
      <c r="P40" s="28">
        <v>137</v>
      </c>
      <c r="Q40" s="15">
        <v>108</v>
      </c>
      <c r="R40" s="15">
        <v>56</v>
      </c>
      <c r="S40" s="108">
        <f t="shared" si="5"/>
        <v>189.25925925925924</v>
      </c>
      <c r="T40" s="15">
        <v>71</v>
      </c>
      <c r="U40" s="15">
        <v>100</v>
      </c>
      <c r="V40" s="15">
        <v>19</v>
      </c>
      <c r="W40" s="106">
        <f t="shared" si="6"/>
        <v>69.349999999999994</v>
      </c>
      <c r="X40" s="28">
        <v>640</v>
      </c>
      <c r="Y40" s="15">
        <v>736</v>
      </c>
      <c r="Z40" s="15">
        <v>187</v>
      </c>
      <c r="AA40" s="106">
        <f t="shared" si="7"/>
        <v>92.737771739130437</v>
      </c>
      <c r="AB40" s="28">
        <v>0</v>
      </c>
      <c r="AC40" s="15">
        <v>0</v>
      </c>
      <c r="AD40" s="15">
        <v>0</v>
      </c>
      <c r="AE40" s="108" t="str">
        <f t="shared" si="8"/>
        <v>0</v>
      </c>
      <c r="AF40" s="13">
        <f t="shared" si="15"/>
        <v>848</v>
      </c>
      <c r="AG40" s="13">
        <f t="shared" si="12"/>
        <v>944</v>
      </c>
      <c r="AH40" s="15">
        <f t="shared" si="9"/>
        <v>262</v>
      </c>
      <c r="AI40" s="106">
        <f t="shared" si="10"/>
        <v>101.30296610169491</v>
      </c>
    </row>
    <row r="41" spans="1:35" x14ac:dyDescent="0.25">
      <c r="A41" s="13">
        <v>104</v>
      </c>
      <c r="B41" s="101" t="str">
        <f t="shared" si="4"/>
        <v>2012KS Plzeň</v>
      </c>
      <c r="C41" s="13">
        <v>2012</v>
      </c>
      <c r="D41" s="13" t="s">
        <v>34</v>
      </c>
      <c r="E41" s="28">
        <v>376.71359999999999</v>
      </c>
      <c r="F41" s="15">
        <v>379</v>
      </c>
      <c r="G41" s="29">
        <v>727</v>
      </c>
      <c r="H41" s="15">
        <v>0</v>
      </c>
      <c r="I41" s="15">
        <v>0</v>
      </c>
      <c r="J41" s="15">
        <v>0</v>
      </c>
      <c r="K41" s="106" t="str">
        <f t="shared" si="13"/>
        <v>0</v>
      </c>
      <c r="L41" s="28">
        <v>0</v>
      </c>
      <c r="M41" s="15">
        <v>4</v>
      </c>
      <c r="N41" s="15">
        <v>3</v>
      </c>
      <c r="O41" s="106">
        <f t="shared" si="14"/>
        <v>273.75</v>
      </c>
      <c r="P41" s="28">
        <v>236</v>
      </c>
      <c r="Q41" s="15">
        <v>270</v>
      </c>
      <c r="R41" s="15">
        <v>210</v>
      </c>
      <c r="S41" s="108">
        <f t="shared" si="5"/>
        <v>283.88888888888891</v>
      </c>
      <c r="T41" s="15">
        <v>87</v>
      </c>
      <c r="U41" s="15">
        <v>70</v>
      </c>
      <c r="V41" s="15">
        <v>55</v>
      </c>
      <c r="W41" s="106">
        <f t="shared" si="6"/>
        <v>286.78571428571428</v>
      </c>
      <c r="X41" s="28">
        <v>137</v>
      </c>
      <c r="Y41" s="15">
        <v>106</v>
      </c>
      <c r="Z41" s="15">
        <v>136</v>
      </c>
      <c r="AA41" s="106">
        <f t="shared" si="7"/>
        <v>468.30188679245282</v>
      </c>
      <c r="AB41" s="28">
        <v>12</v>
      </c>
      <c r="AC41" s="15">
        <v>13</v>
      </c>
      <c r="AD41" s="15">
        <v>0</v>
      </c>
      <c r="AE41" s="108">
        <f t="shared" si="8"/>
        <v>0</v>
      </c>
      <c r="AF41" s="13">
        <f t="shared" si="15"/>
        <v>472</v>
      </c>
      <c r="AG41" s="13">
        <f t="shared" si="12"/>
        <v>463</v>
      </c>
      <c r="AH41" s="15">
        <f t="shared" si="9"/>
        <v>404</v>
      </c>
      <c r="AI41" s="106">
        <f t="shared" si="10"/>
        <v>318.488120950324</v>
      </c>
    </row>
    <row r="42" spans="1:35" x14ac:dyDescent="0.25">
      <c r="A42" s="13">
        <v>105</v>
      </c>
      <c r="B42" s="101" t="str">
        <f t="shared" si="4"/>
        <v>2012KS Ústí n. Labem</v>
      </c>
      <c r="C42" s="13">
        <v>2012</v>
      </c>
      <c r="D42" s="13" t="s">
        <v>44</v>
      </c>
      <c r="E42" s="28">
        <v>387.13420000000002</v>
      </c>
      <c r="F42" s="15">
        <v>238.5</v>
      </c>
      <c r="G42" s="29">
        <v>934</v>
      </c>
      <c r="H42" s="15">
        <v>0</v>
      </c>
      <c r="I42" s="15">
        <v>0</v>
      </c>
      <c r="J42" s="15">
        <v>3</v>
      </c>
      <c r="K42" s="106" t="str">
        <f t="shared" si="13"/>
        <v>0</v>
      </c>
      <c r="L42" s="28">
        <v>0</v>
      </c>
      <c r="M42" s="15">
        <v>42</v>
      </c>
      <c r="N42" s="15">
        <v>9</v>
      </c>
      <c r="O42" s="106">
        <f t="shared" si="14"/>
        <v>78.214285714285708</v>
      </c>
      <c r="P42" s="28">
        <v>299</v>
      </c>
      <c r="Q42" s="15">
        <v>203</v>
      </c>
      <c r="R42" s="15">
        <v>277</v>
      </c>
      <c r="S42" s="108">
        <f t="shared" si="5"/>
        <v>498.05418719211821</v>
      </c>
      <c r="T42" s="15">
        <v>97</v>
      </c>
      <c r="U42" s="15">
        <v>107</v>
      </c>
      <c r="V42" s="15">
        <v>72</v>
      </c>
      <c r="W42" s="106">
        <f t="shared" si="6"/>
        <v>245.60747663551402</v>
      </c>
      <c r="X42" s="28">
        <v>476</v>
      </c>
      <c r="Y42" s="15">
        <v>253</v>
      </c>
      <c r="Z42" s="15">
        <v>478</v>
      </c>
      <c r="AA42" s="106">
        <f t="shared" si="7"/>
        <v>689.604743083004</v>
      </c>
      <c r="AB42" s="28">
        <v>9</v>
      </c>
      <c r="AC42" s="15">
        <v>14</v>
      </c>
      <c r="AD42" s="15">
        <v>4</v>
      </c>
      <c r="AE42" s="108">
        <f t="shared" si="8"/>
        <v>104.28571428571428</v>
      </c>
      <c r="AF42" s="13">
        <f t="shared" si="15"/>
        <v>881</v>
      </c>
      <c r="AG42" s="13">
        <f t="shared" si="12"/>
        <v>622</v>
      </c>
      <c r="AH42" s="15">
        <f t="shared" si="9"/>
        <v>840</v>
      </c>
      <c r="AI42" s="106">
        <f t="shared" si="10"/>
        <v>492.92604501607718</v>
      </c>
    </row>
    <row r="43" spans="1:35" x14ac:dyDescent="0.25">
      <c r="A43" s="13">
        <v>106</v>
      </c>
      <c r="B43" s="101" t="str">
        <f t="shared" si="4"/>
        <v>2012KS Hr. Králové</v>
      </c>
      <c r="C43" s="13">
        <v>2012</v>
      </c>
      <c r="D43" s="13" t="s">
        <v>55</v>
      </c>
      <c r="E43" s="28">
        <v>241.8372</v>
      </c>
      <c r="F43" s="15">
        <v>231</v>
      </c>
      <c r="G43" s="29">
        <v>409</v>
      </c>
      <c r="H43" s="15">
        <v>0</v>
      </c>
      <c r="I43" s="15">
        <v>1</v>
      </c>
      <c r="J43" s="15">
        <v>1</v>
      </c>
      <c r="K43" s="106">
        <f t="shared" si="13"/>
        <v>365</v>
      </c>
      <c r="L43" s="28">
        <v>0</v>
      </c>
      <c r="M43" s="15">
        <v>1</v>
      </c>
      <c r="N43" s="15">
        <v>0</v>
      </c>
      <c r="O43" s="106">
        <f t="shared" si="14"/>
        <v>0</v>
      </c>
      <c r="P43" s="28">
        <v>235</v>
      </c>
      <c r="Q43" s="15">
        <v>179</v>
      </c>
      <c r="R43" s="15">
        <v>143</v>
      </c>
      <c r="S43" s="108">
        <f t="shared" si="5"/>
        <v>291.59217877094972</v>
      </c>
      <c r="T43" s="15">
        <v>133</v>
      </c>
      <c r="U43" s="15">
        <v>138</v>
      </c>
      <c r="V43" s="15">
        <v>105</v>
      </c>
      <c r="W43" s="106">
        <f t="shared" si="6"/>
        <v>277.71739130434787</v>
      </c>
      <c r="X43" s="28">
        <v>194</v>
      </c>
      <c r="Y43" s="15">
        <v>161</v>
      </c>
      <c r="Z43" s="15">
        <v>186</v>
      </c>
      <c r="AA43" s="106">
        <f t="shared" si="7"/>
        <v>421.67701863354034</v>
      </c>
      <c r="AB43" s="28">
        <v>105</v>
      </c>
      <c r="AC43" s="15">
        <v>122</v>
      </c>
      <c r="AD43" s="15">
        <v>71</v>
      </c>
      <c r="AE43" s="108">
        <f t="shared" si="8"/>
        <v>212.41803278688525</v>
      </c>
      <c r="AF43" s="13">
        <f t="shared" si="15"/>
        <v>668</v>
      </c>
      <c r="AG43" s="13">
        <f t="shared" si="12"/>
        <v>602</v>
      </c>
      <c r="AH43" s="15">
        <f t="shared" si="9"/>
        <v>506</v>
      </c>
      <c r="AI43" s="106">
        <f t="shared" si="10"/>
        <v>306.79401993355481</v>
      </c>
    </row>
    <row r="44" spans="1:35" x14ac:dyDescent="0.25">
      <c r="A44" s="13">
        <v>107</v>
      </c>
      <c r="B44" s="101" t="str">
        <f t="shared" si="4"/>
        <v>2012KS Brno</v>
      </c>
      <c r="C44" s="13">
        <v>2012</v>
      </c>
      <c r="D44" s="13" t="s">
        <v>67</v>
      </c>
      <c r="E44" s="28">
        <v>315.68689999999998</v>
      </c>
      <c r="F44" s="15">
        <v>235.5</v>
      </c>
      <c r="G44" s="29">
        <v>623</v>
      </c>
      <c r="H44" s="15">
        <v>0</v>
      </c>
      <c r="I44" s="15">
        <v>0</v>
      </c>
      <c r="J44" s="15">
        <v>2</v>
      </c>
      <c r="K44" s="106" t="str">
        <f t="shared" si="13"/>
        <v>0</v>
      </c>
      <c r="L44" s="28">
        <v>0</v>
      </c>
      <c r="M44" s="15">
        <v>34</v>
      </c>
      <c r="N44" s="15">
        <v>2</v>
      </c>
      <c r="O44" s="106">
        <f t="shared" si="14"/>
        <v>21.470588235294116</v>
      </c>
      <c r="P44" s="28">
        <v>671</v>
      </c>
      <c r="Q44" s="15">
        <v>549</v>
      </c>
      <c r="R44" s="15">
        <v>509</v>
      </c>
      <c r="S44" s="108">
        <f t="shared" si="5"/>
        <v>338.40619307832424</v>
      </c>
      <c r="T44" s="15">
        <v>248</v>
      </c>
      <c r="U44" s="15">
        <v>291</v>
      </c>
      <c r="V44" s="15">
        <v>99</v>
      </c>
      <c r="W44" s="106">
        <f t="shared" si="6"/>
        <v>124.17525773195877</v>
      </c>
      <c r="X44" s="28">
        <v>568</v>
      </c>
      <c r="Y44" s="15">
        <v>789</v>
      </c>
      <c r="Z44" s="15">
        <v>756</v>
      </c>
      <c r="AA44" s="106">
        <f t="shared" si="7"/>
        <v>349.73384030418248</v>
      </c>
      <c r="AB44" s="28">
        <v>86</v>
      </c>
      <c r="AC44" s="15">
        <v>78</v>
      </c>
      <c r="AD44" s="15">
        <v>39</v>
      </c>
      <c r="AE44" s="108">
        <f t="shared" si="8"/>
        <v>182.5</v>
      </c>
      <c r="AF44" s="13">
        <f t="shared" si="15"/>
        <v>1573</v>
      </c>
      <c r="AG44" s="13">
        <f t="shared" si="12"/>
        <v>1743</v>
      </c>
      <c r="AH44" s="15">
        <f t="shared" si="9"/>
        <v>1405</v>
      </c>
      <c r="AI44" s="106">
        <f t="shared" si="10"/>
        <v>294.21973608720594</v>
      </c>
    </row>
    <row r="45" spans="1:35" x14ac:dyDescent="0.25">
      <c r="A45" s="13">
        <v>108</v>
      </c>
      <c r="B45" s="101" t="str">
        <f t="shared" si="4"/>
        <v>2012KS Ostrava</v>
      </c>
      <c r="C45" s="13">
        <v>2012</v>
      </c>
      <c r="D45" s="13" t="s">
        <v>82</v>
      </c>
      <c r="E45" s="28">
        <v>338.97730000000001</v>
      </c>
      <c r="F45" s="15">
        <v>239</v>
      </c>
      <c r="G45" s="29">
        <v>703</v>
      </c>
      <c r="H45" s="15">
        <v>0</v>
      </c>
      <c r="I45" s="15">
        <v>0</v>
      </c>
      <c r="J45" s="15">
        <v>6</v>
      </c>
      <c r="K45" s="106" t="str">
        <f t="shared" si="13"/>
        <v>0</v>
      </c>
      <c r="L45" s="28">
        <v>0</v>
      </c>
      <c r="M45" s="15">
        <v>11</v>
      </c>
      <c r="N45" s="15">
        <v>4</v>
      </c>
      <c r="O45" s="106">
        <f t="shared" si="14"/>
        <v>132.72727272727272</v>
      </c>
      <c r="P45" s="28">
        <v>317</v>
      </c>
      <c r="Q45" s="15">
        <v>262</v>
      </c>
      <c r="R45" s="15">
        <v>297</v>
      </c>
      <c r="S45" s="108">
        <f t="shared" si="5"/>
        <v>413.75954198473283</v>
      </c>
      <c r="T45" s="15">
        <v>422</v>
      </c>
      <c r="U45" s="15">
        <v>427</v>
      </c>
      <c r="V45" s="15">
        <v>295</v>
      </c>
      <c r="W45" s="106">
        <f t="shared" si="6"/>
        <v>252.16627634660421</v>
      </c>
      <c r="X45" s="28">
        <v>152</v>
      </c>
      <c r="Y45" s="15">
        <v>156</v>
      </c>
      <c r="Z45" s="15">
        <v>217</v>
      </c>
      <c r="AA45" s="106">
        <f t="shared" si="7"/>
        <v>507.72435897435895</v>
      </c>
      <c r="AB45" s="28">
        <v>46</v>
      </c>
      <c r="AC45" s="15">
        <v>66</v>
      </c>
      <c r="AD45" s="15">
        <v>36</v>
      </c>
      <c r="AE45" s="108">
        <f t="shared" si="8"/>
        <v>199.09090909090907</v>
      </c>
      <c r="AF45" s="13">
        <f t="shared" si="15"/>
        <v>937</v>
      </c>
      <c r="AG45" s="13">
        <f t="shared" si="12"/>
        <v>928</v>
      </c>
      <c r="AH45" s="15">
        <f t="shared" si="9"/>
        <v>849</v>
      </c>
      <c r="AI45" s="106">
        <f t="shared" si="10"/>
        <v>333.92780172413791</v>
      </c>
    </row>
    <row r="46" spans="1:35" x14ac:dyDescent="0.25">
      <c r="A46" s="13">
        <v>101</v>
      </c>
      <c r="B46" s="101" t="str">
        <f t="shared" si="4"/>
        <v>2013MS Praha</v>
      </c>
      <c r="C46" s="13">
        <v>2013</v>
      </c>
      <c r="D46" s="13" t="s">
        <v>3</v>
      </c>
      <c r="E46" s="28">
        <v>694.90750000000003</v>
      </c>
      <c r="F46" s="15">
        <v>628</v>
      </c>
      <c r="G46" s="29">
        <v>1376</v>
      </c>
      <c r="H46" s="15">
        <v>0</v>
      </c>
      <c r="I46" s="15">
        <v>0</v>
      </c>
      <c r="J46" s="15">
        <v>1</v>
      </c>
      <c r="K46" s="106" t="str">
        <f t="shared" si="13"/>
        <v>0</v>
      </c>
      <c r="L46" s="28">
        <v>0</v>
      </c>
      <c r="M46" s="15">
        <v>497</v>
      </c>
      <c r="N46" s="15">
        <v>19</v>
      </c>
      <c r="O46" s="106">
        <f t="shared" si="14"/>
        <v>13.953722334004024</v>
      </c>
      <c r="P46" s="28">
        <v>1751</v>
      </c>
      <c r="Q46" s="15">
        <v>1918</v>
      </c>
      <c r="R46" s="15">
        <v>2583</v>
      </c>
      <c r="S46" s="108">
        <f t="shared" si="5"/>
        <v>491.55109489051097</v>
      </c>
      <c r="T46" s="15">
        <v>357</v>
      </c>
      <c r="U46" s="15">
        <v>399</v>
      </c>
      <c r="V46" s="15">
        <v>518</v>
      </c>
      <c r="W46" s="106">
        <f t="shared" si="6"/>
        <v>473.85964912280701</v>
      </c>
      <c r="X46" s="28">
        <v>424</v>
      </c>
      <c r="Y46" s="15">
        <v>440</v>
      </c>
      <c r="Z46" s="15">
        <v>1026</v>
      </c>
      <c r="AA46" s="106">
        <f t="shared" si="7"/>
        <v>851.11363636363649</v>
      </c>
      <c r="AB46" s="28">
        <v>73</v>
      </c>
      <c r="AC46" s="15">
        <v>61</v>
      </c>
      <c r="AD46" s="15">
        <v>43</v>
      </c>
      <c r="AE46" s="108">
        <f t="shared" si="8"/>
        <v>257.29508196721309</v>
      </c>
      <c r="AF46" s="13">
        <f t="shared" si="15"/>
        <v>2605</v>
      </c>
      <c r="AG46" s="13">
        <f t="shared" si="12"/>
        <v>3316</v>
      </c>
      <c r="AH46" s="15">
        <f t="shared" si="9"/>
        <v>4189</v>
      </c>
      <c r="AI46" s="106">
        <f t="shared" si="10"/>
        <v>461.09318455971049</v>
      </c>
    </row>
    <row r="47" spans="1:35" x14ac:dyDescent="0.25">
      <c r="A47" s="13">
        <v>102</v>
      </c>
      <c r="B47" s="101" t="str">
        <f t="shared" si="4"/>
        <v>2013KS Praha</v>
      </c>
      <c r="C47" s="13">
        <v>2013</v>
      </c>
      <c r="D47" s="13" t="s">
        <v>14</v>
      </c>
      <c r="E47" s="28">
        <v>167.97630000000001</v>
      </c>
      <c r="F47" s="15">
        <v>104</v>
      </c>
      <c r="G47" s="29">
        <v>402</v>
      </c>
      <c r="H47" s="15">
        <v>0</v>
      </c>
      <c r="I47" s="15">
        <v>0</v>
      </c>
      <c r="J47" s="15">
        <v>0</v>
      </c>
      <c r="K47" s="106" t="str">
        <f t="shared" si="13"/>
        <v>0</v>
      </c>
      <c r="L47" s="28">
        <v>0</v>
      </c>
      <c r="M47" s="15">
        <v>0</v>
      </c>
      <c r="N47" s="15">
        <v>0</v>
      </c>
      <c r="O47" s="106" t="str">
        <f t="shared" si="14"/>
        <v>0</v>
      </c>
      <c r="P47" s="28">
        <v>350</v>
      </c>
      <c r="Q47" s="15">
        <v>235</v>
      </c>
      <c r="R47" s="15">
        <v>236</v>
      </c>
      <c r="S47" s="108">
        <f t="shared" si="5"/>
        <v>366.55319148936167</v>
      </c>
      <c r="T47" s="15">
        <v>130</v>
      </c>
      <c r="U47" s="15">
        <v>95</v>
      </c>
      <c r="V47" s="15">
        <v>76</v>
      </c>
      <c r="W47" s="106">
        <f t="shared" si="6"/>
        <v>292</v>
      </c>
      <c r="X47" s="28">
        <v>125</v>
      </c>
      <c r="Y47" s="15">
        <v>89</v>
      </c>
      <c r="Z47" s="15">
        <v>105</v>
      </c>
      <c r="AA47" s="106">
        <f t="shared" si="7"/>
        <v>430.61797752808991</v>
      </c>
      <c r="AB47" s="28">
        <v>88</v>
      </c>
      <c r="AC47" s="15">
        <v>56</v>
      </c>
      <c r="AD47" s="15">
        <v>53</v>
      </c>
      <c r="AE47" s="108">
        <f t="shared" si="8"/>
        <v>345.44642857142856</v>
      </c>
      <c r="AF47" s="13">
        <f t="shared" si="15"/>
        <v>693</v>
      </c>
      <c r="AG47" s="13">
        <f t="shared" si="12"/>
        <v>475</v>
      </c>
      <c r="AH47" s="15">
        <f t="shared" si="9"/>
        <v>470</v>
      </c>
      <c r="AI47" s="106">
        <f t="shared" si="10"/>
        <v>361.15789473684208</v>
      </c>
    </row>
    <row r="48" spans="1:35" x14ac:dyDescent="0.25">
      <c r="A48" s="13">
        <v>103</v>
      </c>
      <c r="B48" s="101" t="str">
        <f t="shared" si="4"/>
        <v>2013KS Č. Budějovice</v>
      </c>
      <c r="C48" s="13">
        <v>2013</v>
      </c>
      <c r="D48" s="13" t="s">
        <v>25</v>
      </c>
      <c r="E48" s="28">
        <v>219.85319999999999</v>
      </c>
      <c r="F48" s="15">
        <v>194</v>
      </c>
      <c r="G48" s="29">
        <v>421</v>
      </c>
      <c r="H48" s="15">
        <v>0</v>
      </c>
      <c r="I48" s="15">
        <v>0</v>
      </c>
      <c r="J48" s="15">
        <v>0</v>
      </c>
      <c r="K48" s="106" t="str">
        <f t="shared" si="13"/>
        <v>0</v>
      </c>
      <c r="L48" s="28">
        <v>0</v>
      </c>
      <c r="M48" s="15">
        <v>0</v>
      </c>
      <c r="N48" s="15">
        <v>0</v>
      </c>
      <c r="O48" s="106" t="str">
        <f t="shared" si="14"/>
        <v>0</v>
      </c>
      <c r="P48" s="28">
        <v>181</v>
      </c>
      <c r="Q48" s="15">
        <v>156</v>
      </c>
      <c r="R48" s="15">
        <v>79</v>
      </c>
      <c r="S48" s="108">
        <f t="shared" si="5"/>
        <v>184.83974358974359</v>
      </c>
      <c r="T48" s="15">
        <v>81</v>
      </c>
      <c r="U48" s="15">
        <v>79</v>
      </c>
      <c r="V48" s="15">
        <v>21</v>
      </c>
      <c r="W48" s="106">
        <f t="shared" si="6"/>
        <v>97.025316455696199</v>
      </c>
      <c r="X48" s="28">
        <v>83</v>
      </c>
      <c r="Y48" s="15">
        <v>230</v>
      </c>
      <c r="Z48" s="15">
        <v>43</v>
      </c>
      <c r="AA48" s="106">
        <f t="shared" si="7"/>
        <v>68.239130434782609</v>
      </c>
      <c r="AB48" s="28">
        <v>1</v>
      </c>
      <c r="AC48" s="15">
        <v>1</v>
      </c>
      <c r="AD48" s="15">
        <v>0</v>
      </c>
      <c r="AE48" s="108">
        <f t="shared" si="8"/>
        <v>0</v>
      </c>
      <c r="AF48" s="13">
        <f t="shared" si="15"/>
        <v>346</v>
      </c>
      <c r="AG48" s="13">
        <f t="shared" si="12"/>
        <v>466</v>
      </c>
      <c r="AH48" s="15">
        <f t="shared" si="9"/>
        <v>143</v>
      </c>
      <c r="AI48" s="106">
        <f t="shared" si="10"/>
        <v>112.00643776824033</v>
      </c>
    </row>
    <row r="49" spans="1:35" x14ac:dyDescent="0.25">
      <c r="A49" s="13">
        <v>104</v>
      </c>
      <c r="B49" s="101" t="str">
        <f t="shared" si="4"/>
        <v>2013KS Plzeň</v>
      </c>
      <c r="C49" s="13">
        <v>2013</v>
      </c>
      <c r="D49" s="13" t="s">
        <v>34</v>
      </c>
      <c r="E49" s="28">
        <v>405.13729999999998</v>
      </c>
      <c r="F49" s="15">
        <v>408</v>
      </c>
      <c r="G49" s="29">
        <v>733</v>
      </c>
      <c r="H49" s="15">
        <v>0</v>
      </c>
      <c r="I49" s="15">
        <v>0</v>
      </c>
      <c r="J49" s="15">
        <v>0</v>
      </c>
      <c r="K49" s="106" t="str">
        <f t="shared" si="13"/>
        <v>0</v>
      </c>
      <c r="L49" s="28">
        <v>0</v>
      </c>
      <c r="M49" s="15">
        <v>2</v>
      </c>
      <c r="N49" s="15">
        <v>1</v>
      </c>
      <c r="O49" s="106">
        <f t="shared" si="14"/>
        <v>182.5</v>
      </c>
      <c r="P49" s="28">
        <v>307</v>
      </c>
      <c r="Q49" s="15">
        <v>247</v>
      </c>
      <c r="R49" s="15">
        <v>270</v>
      </c>
      <c r="S49" s="108">
        <f t="shared" si="5"/>
        <v>398.98785425101221</v>
      </c>
      <c r="T49" s="15">
        <v>129</v>
      </c>
      <c r="U49" s="15">
        <v>107</v>
      </c>
      <c r="V49" s="15">
        <v>76</v>
      </c>
      <c r="W49" s="106">
        <f t="shared" si="6"/>
        <v>259.2523364485981</v>
      </c>
      <c r="X49" s="28">
        <v>105</v>
      </c>
      <c r="Y49" s="15">
        <v>123</v>
      </c>
      <c r="Z49" s="15">
        <v>118</v>
      </c>
      <c r="AA49" s="106">
        <f t="shared" si="7"/>
        <v>350.16260162601628</v>
      </c>
      <c r="AB49" s="28">
        <v>9</v>
      </c>
      <c r="AC49" s="15">
        <v>3</v>
      </c>
      <c r="AD49" s="15">
        <v>6</v>
      </c>
      <c r="AE49" s="108">
        <f t="shared" si="8"/>
        <v>730</v>
      </c>
      <c r="AF49" s="13">
        <f t="shared" si="15"/>
        <v>550</v>
      </c>
      <c r="AG49" s="13">
        <f t="shared" si="12"/>
        <v>482</v>
      </c>
      <c r="AH49" s="15">
        <f t="shared" si="9"/>
        <v>471</v>
      </c>
      <c r="AI49" s="106">
        <f t="shared" si="10"/>
        <v>356.67012448132778</v>
      </c>
    </row>
    <row r="50" spans="1:35" x14ac:dyDescent="0.25">
      <c r="A50" s="13">
        <v>105</v>
      </c>
      <c r="B50" s="101" t="str">
        <f t="shared" si="4"/>
        <v>2013KS Ústí n. Labem</v>
      </c>
      <c r="C50" s="13">
        <v>2013</v>
      </c>
      <c r="D50" s="13" t="s">
        <v>44</v>
      </c>
      <c r="E50" s="28">
        <v>447.81779999999998</v>
      </c>
      <c r="F50" s="15">
        <v>383</v>
      </c>
      <c r="G50" s="29">
        <v>882</v>
      </c>
      <c r="H50" s="15">
        <v>0</v>
      </c>
      <c r="I50" s="15">
        <v>0</v>
      </c>
      <c r="J50" s="15">
        <v>0</v>
      </c>
      <c r="K50" s="106" t="str">
        <f t="shared" si="13"/>
        <v>0</v>
      </c>
      <c r="L50" s="28">
        <v>0</v>
      </c>
      <c r="M50" s="15">
        <v>6</v>
      </c>
      <c r="N50" s="15">
        <v>3</v>
      </c>
      <c r="O50" s="106">
        <f t="shared" si="14"/>
        <v>182.5</v>
      </c>
      <c r="P50" s="28">
        <v>370</v>
      </c>
      <c r="Q50" s="15">
        <v>350</v>
      </c>
      <c r="R50" s="15">
        <v>297</v>
      </c>
      <c r="S50" s="108">
        <f t="shared" si="5"/>
        <v>309.7285714285714</v>
      </c>
      <c r="T50" s="15">
        <v>125</v>
      </c>
      <c r="U50" s="15">
        <v>118</v>
      </c>
      <c r="V50" s="15">
        <v>79</v>
      </c>
      <c r="W50" s="106">
        <f t="shared" si="6"/>
        <v>244.36440677966101</v>
      </c>
      <c r="X50" s="28">
        <v>197</v>
      </c>
      <c r="Y50" s="15">
        <v>403</v>
      </c>
      <c r="Z50" s="15">
        <v>272</v>
      </c>
      <c r="AA50" s="106">
        <f t="shared" si="7"/>
        <v>246.35235732009926</v>
      </c>
      <c r="AB50" s="28">
        <v>10</v>
      </c>
      <c r="AC50" s="15">
        <v>9</v>
      </c>
      <c r="AD50" s="15">
        <v>5</v>
      </c>
      <c r="AE50" s="108">
        <f t="shared" si="8"/>
        <v>202.7777777777778</v>
      </c>
      <c r="AF50" s="13">
        <f t="shared" si="15"/>
        <v>702</v>
      </c>
      <c r="AG50" s="13">
        <f t="shared" si="12"/>
        <v>886</v>
      </c>
      <c r="AH50" s="15">
        <f t="shared" si="9"/>
        <v>656</v>
      </c>
      <c r="AI50" s="106">
        <f t="shared" si="10"/>
        <v>270.24830699774265</v>
      </c>
    </row>
    <row r="51" spans="1:35" x14ac:dyDescent="0.25">
      <c r="A51" s="13">
        <v>106</v>
      </c>
      <c r="B51" s="101" t="str">
        <f t="shared" si="4"/>
        <v>2013KS Hr. Králové</v>
      </c>
      <c r="C51" s="13">
        <v>2013</v>
      </c>
      <c r="D51" s="13" t="s">
        <v>55</v>
      </c>
      <c r="E51" s="28">
        <v>290.57490000000001</v>
      </c>
      <c r="F51" s="15">
        <v>257</v>
      </c>
      <c r="G51" s="29">
        <v>585</v>
      </c>
      <c r="H51" s="15">
        <v>0</v>
      </c>
      <c r="I51" s="15">
        <v>0</v>
      </c>
      <c r="J51" s="15">
        <v>1</v>
      </c>
      <c r="K51" s="106" t="str">
        <f t="shared" si="13"/>
        <v>0</v>
      </c>
      <c r="L51" s="28">
        <v>0</v>
      </c>
      <c r="M51" s="15">
        <v>0</v>
      </c>
      <c r="N51" s="15">
        <v>0</v>
      </c>
      <c r="O51" s="106" t="str">
        <f t="shared" si="14"/>
        <v>0</v>
      </c>
      <c r="P51" s="28">
        <v>269</v>
      </c>
      <c r="Q51" s="15">
        <v>238</v>
      </c>
      <c r="R51" s="15">
        <v>174</v>
      </c>
      <c r="S51" s="108">
        <f t="shared" si="5"/>
        <v>266.84873949579833</v>
      </c>
      <c r="T51" s="15">
        <v>156</v>
      </c>
      <c r="U51" s="15">
        <v>155</v>
      </c>
      <c r="V51" s="15">
        <v>106</v>
      </c>
      <c r="W51" s="106">
        <f t="shared" si="6"/>
        <v>249.61290322580643</v>
      </c>
      <c r="X51" s="28">
        <v>157</v>
      </c>
      <c r="Y51" s="15">
        <v>227</v>
      </c>
      <c r="Z51" s="15">
        <v>116</v>
      </c>
      <c r="AA51" s="106">
        <f t="shared" si="7"/>
        <v>186.51982378854623</v>
      </c>
      <c r="AB51" s="28">
        <v>82</v>
      </c>
      <c r="AC51" s="15">
        <v>94</v>
      </c>
      <c r="AD51" s="15">
        <v>59</v>
      </c>
      <c r="AE51" s="108">
        <f t="shared" si="8"/>
        <v>229.09574468085106</v>
      </c>
      <c r="AF51" s="13">
        <f t="shared" si="15"/>
        <v>664</v>
      </c>
      <c r="AG51" s="13">
        <f t="shared" si="12"/>
        <v>715</v>
      </c>
      <c r="AH51" s="15">
        <f t="shared" si="9"/>
        <v>455</v>
      </c>
      <c r="AI51" s="106">
        <f t="shared" si="10"/>
        <v>232.27272727272728</v>
      </c>
    </row>
    <row r="52" spans="1:35" x14ac:dyDescent="0.25">
      <c r="A52" s="13">
        <v>107</v>
      </c>
      <c r="B52" s="101" t="str">
        <f t="shared" si="4"/>
        <v>2013KS Brno</v>
      </c>
      <c r="C52" s="13">
        <v>2013</v>
      </c>
      <c r="D52" s="13" t="s">
        <v>67</v>
      </c>
      <c r="E52" s="28">
        <v>379.49799999999999</v>
      </c>
      <c r="F52" s="15">
        <v>353</v>
      </c>
      <c r="G52" s="29">
        <v>723</v>
      </c>
      <c r="H52" s="15">
        <v>0</v>
      </c>
      <c r="I52" s="15">
        <v>0</v>
      </c>
      <c r="J52" s="15">
        <v>1</v>
      </c>
      <c r="K52" s="106" t="str">
        <f t="shared" si="13"/>
        <v>0</v>
      </c>
      <c r="L52" s="28">
        <v>0</v>
      </c>
      <c r="M52" s="15">
        <v>2</v>
      </c>
      <c r="N52" s="15">
        <v>0</v>
      </c>
      <c r="O52" s="106">
        <f t="shared" si="14"/>
        <v>0</v>
      </c>
      <c r="P52" s="28">
        <v>740</v>
      </c>
      <c r="Q52" s="15">
        <v>688</v>
      </c>
      <c r="R52" s="15">
        <v>561</v>
      </c>
      <c r="S52" s="108">
        <f t="shared" si="5"/>
        <v>297.62354651162792</v>
      </c>
      <c r="T52" s="15">
        <v>223</v>
      </c>
      <c r="U52" s="15">
        <v>197</v>
      </c>
      <c r="V52" s="15">
        <v>125</v>
      </c>
      <c r="W52" s="106">
        <f t="shared" si="6"/>
        <v>231.59898477157361</v>
      </c>
      <c r="X52" s="28">
        <v>563</v>
      </c>
      <c r="Y52" s="15">
        <v>778</v>
      </c>
      <c r="Z52" s="15">
        <v>541</v>
      </c>
      <c r="AA52" s="106">
        <f t="shared" si="7"/>
        <v>253.81105398457586</v>
      </c>
      <c r="AB52" s="28">
        <v>82</v>
      </c>
      <c r="AC52" s="15">
        <v>93</v>
      </c>
      <c r="AD52" s="15">
        <v>28</v>
      </c>
      <c r="AE52" s="108">
        <f t="shared" si="8"/>
        <v>109.89247311827957</v>
      </c>
      <c r="AF52" s="13">
        <f t="shared" si="15"/>
        <v>1608</v>
      </c>
      <c r="AG52" s="13">
        <f t="shared" si="12"/>
        <v>1759</v>
      </c>
      <c r="AH52" s="15">
        <f t="shared" si="9"/>
        <v>1255</v>
      </c>
      <c r="AI52" s="106">
        <f t="shared" si="10"/>
        <v>260.41785105173392</v>
      </c>
    </row>
    <row r="53" spans="1:35" x14ac:dyDescent="0.25">
      <c r="A53" s="13">
        <v>108</v>
      </c>
      <c r="B53" s="101" t="str">
        <f t="shared" si="4"/>
        <v>2013KS Ostrava</v>
      </c>
      <c r="C53" s="13">
        <v>2013</v>
      </c>
      <c r="D53" s="13" t="s">
        <v>82</v>
      </c>
      <c r="E53" s="28">
        <v>376.77929999999998</v>
      </c>
      <c r="F53" s="15">
        <v>308.5</v>
      </c>
      <c r="G53" s="29">
        <v>776</v>
      </c>
      <c r="H53" s="15">
        <v>0</v>
      </c>
      <c r="I53" s="15">
        <v>0</v>
      </c>
      <c r="J53" s="15">
        <v>0</v>
      </c>
      <c r="K53" s="106" t="str">
        <f t="shared" si="13"/>
        <v>0</v>
      </c>
      <c r="L53" s="28">
        <v>0</v>
      </c>
      <c r="M53" s="15">
        <v>3</v>
      </c>
      <c r="N53" s="15">
        <v>1</v>
      </c>
      <c r="O53" s="106">
        <f t="shared" si="14"/>
        <v>121.66666666666666</v>
      </c>
      <c r="P53" s="28">
        <v>302</v>
      </c>
      <c r="Q53" s="15">
        <v>287</v>
      </c>
      <c r="R53" s="15">
        <v>312</v>
      </c>
      <c r="S53" s="108">
        <f t="shared" si="5"/>
        <v>396.79442508710798</v>
      </c>
      <c r="T53" s="15">
        <v>420</v>
      </c>
      <c r="U53" s="15">
        <v>398</v>
      </c>
      <c r="V53" s="15">
        <v>316</v>
      </c>
      <c r="W53" s="106">
        <f t="shared" si="6"/>
        <v>289.79899497487435</v>
      </c>
      <c r="X53" s="28">
        <v>118</v>
      </c>
      <c r="Y53" s="15">
        <v>91</v>
      </c>
      <c r="Z53" s="15">
        <v>244</v>
      </c>
      <c r="AA53" s="106">
        <f t="shared" si="7"/>
        <v>978.68131868131866</v>
      </c>
      <c r="AB53" s="28">
        <v>53</v>
      </c>
      <c r="AC53" s="15">
        <v>34</v>
      </c>
      <c r="AD53" s="15">
        <v>55</v>
      </c>
      <c r="AE53" s="108">
        <f t="shared" si="8"/>
        <v>590.44117647058829</v>
      </c>
      <c r="AF53" s="13">
        <f t="shared" si="15"/>
        <v>893</v>
      </c>
      <c r="AG53" s="13">
        <f t="shared" si="12"/>
        <v>813</v>
      </c>
      <c r="AH53" s="15">
        <f t="shared" si="9"/>
        <v>928</v>
      </c>
      <c r="AI53" s="106">
        <f t="shared" si="10"/>
        <v>416.62976629766302</v>
      </c>
    </row>
    <row r="54" spans="1:35" x14ac:dyDescent="0.25">
      <c r="A54" s="13">
        <v>101</v>
      </c>
      <c r="B54" s="101" t="str">
        <f t="shared" si="4"/>
        <v>2014MS Praha</v>
      </c>
      <c r="C54" s="13">
        <v>2014</v>
      </c>
      <c r="D54" s="13" t="s">
        <v>3</v>
      </c>
      <c r="E54" s="28">
        <v>762.87779999999998</v>
      </c>
      <c r="F54" s="15">
        <v>853.5</v>
      </c>
      <c r="G54" s="29">
        <v>1504</v>
      </c>
      <c r="H54" s="15">
        <v>0</v>
      </c>
      <c r="I54" s="15">
        <v>0</v>
      </c>
      <c r="J54" s="15">
        <v>0</v>
      </c>
      <c r="K54" s="106" t="str">
        <f t="shared" si="13"/>
        <v>0</v>
      </c>
      <c r="L54" s="28">
        <v>1</v>
      </c>
      <c r="M54" s="15">
        <v>15</v>
      </c>
      <c r="N54" s="15">
        <v>6</v>
      </c>
      <c r="O54" s="106">
        <f t="shared" si="14"/>
        <v>146</v>
      </c>
      <c r="P54" s="28">
        <v>1934</v>
      </c>
      <c r="Q54" s="15">
        <v>1960</v>
      </c>
      <c r="R54" s="15">
        <v>2556</v>
      </c>
      <c r="S54" s="108">
        <f t="shared" ref="S54:S101" si="16">+IF(Q54 =0,"-",R54/Q54*365)</f>
        <v>475.98979591836741</v>
      </c>
      <c r="T54" s="15">
        <v>319</v>
      </c>
      <c r="U54" s="15">
        <v>355</v>
      </c>
      <c r="V54" s="15">
        <v>481</v>
      </c>
      <c r="W54" s="106">
        <f t="shared" ref="W54:W101" si="17">+IF(U54 =0,"-",V54/U54*365)</f>
        <v>494.54929577464787</v>
      </c>
      <c r="X54" s="28">
        <v>649</v>
      </c>
      <c r="Y54" s="15">
        <v>461</v>
      </c>
      <c r="Z54" s="15">
        <v>1213</v>
      </c>
      <c r="AA54" s="106">
        <f t="shared" ref="AA54:AA101" si="18">+IF(Y54 =0,"-",Z54/Y54*365)</f>
        <v>960.40130151843812</v>
      </c>
      <c r="AB54" s="28">
        <v>138</v>
      </c>
      <c r="AC54" s="15">
        <v>90</v>
      </c>
      <c r="AD54" s="15">
        <v>91</v>
      </c>
      <c r="AE54" s="108">
        <f t="shared" ref="AE54:AE101" si="19">+IF(AC54 =0,"-",AD54/AC54*365)</f>
        <v>369.05555555555554</v>
      </c>
      <c r="AF54" s="13">
        <f t="shared" si="15"/>
        <v>3041</v>
      </c>
      <c r="AG54" s="13">
        <f t="shared" ref="AG54:AG85" si="20">AC54+Y54+U54+Q54+M54+J54</f>
        <v>2881</v>
      </c>
      <c r="AH54" s="15">
        <f t="shared" si="9"/>
        <v>4347</v>
      </c>
      <c r="AI54" s="106">
        <f t="shared" ref="AI54:AI55" si="21">+IF(AG54 =0,"-",AH54/AG54*365)</f>
        <v>550.73064908018057</v>
      </c>
    </row>
    <row r="55" spans="1:35" x14ac:dyDescent="0.25">
      <c r="A55" s="13">
        <v>102</v>
      </c>
      <c r="B55" s="101" t="str">
        <f t="shared" si="4"/>
        <v>2014KS Praha</v>
      </c>
      <c r="C55" s="13">
        <v>2014</v>
      </c>
      <c r="D55" s="13" t="s">
        <v>14</v>
      </c>
      <c r="E55" s="28">
        <v>307.54070000000002</v>
      </c>
      <c r="F55" s="15">
        <v>170</v>
      </c>
      <c r="G55" s="29">
        <v>782</v>
      </c>
      <c r="H55" s="15">
        <v>0</v>
      </c>
      <c r="I55" s="15">
        <v>0</v>
      </c>
      <c r="J55" s="15">
        <v>0</v>
      </c>
      <c r="K55" s="106" t="str">
        <f t="shared" si="13"/>
        <v>0</v>
      </c>
      <c r="L55" s="28">
        <v>0</v>
      </c>
      <c r="M55" s="15">
        <v>0</v>
      </c>
      <c r="N55" s="15">
        <v>0</v>
      </c>
      <c r="O55" s="106" t="str">
        <f t="shared" si="14"/>
        <v>0</v>
      </c>
      <c r="P55" s="28">
        <v>391</v>
      </c>
      <c r="Q55" s="15">
        <v>347</v>
      </c>
      <c r="R55" s="15">
        <v>281</v>
      </c>
      <c r="S55" s="108">
        <f t="shared" si="16"/>
        <v>295.57636887608066</v>
      </c>
      <c r="T55" s="15">
        <v>96</v>
      </c>
      <c r="U55" s="15">
        <v>77</v>
      </c>
      <c r="V55" s="15">
        <v>95</v>
      </c>
      <c r="W55" s="106">
        <f t="shared" si="17"/>
        <v>450.32467532467535</v>
      </c>
      <c r="X55" s="28">
        <v>180</v>
      </c>
      <c r="Y55" s="15">
        <v>176</v>
      </c>
      <c r="Z55" s="15">
        <v>109</v>
      </c>
      <c r="AA55" s="106">
        <f t="shared" si="18"/>
        <v>226.05113636363635</v>
      </c>
      <c r="AB55" s="28">
        <v>94</v>
      </c>
      <c r="AC55" s="15">
        <v>64</v>
      </c>
      <c r="AD55" s="15">
        <v>83</v>
      </c>
      <c r="AE55" s="108">
        <f t="shared" si="19"/>
        <v>473.359375</v>
      </c>
      <c r="AF55" s="13">
        <f t="shared" si="15"/>
        <v>761</v>
      </c>
      <c r="AG55" s="13">
        <f t="shared" si="20"/>
        <v>664</v>
      </c>
      <c r="AH55" s="15">
        <f t="shared" si="9"/>
        <v>568</v>
      </c>
      <c r="AI55" s="106">
        <f t="shared" si="21"/>
        <v>312.22891566265059</v>
      </c>
    </row>
    <row r="56" spans="1:35" x14ac:dyDescent="0.25">
      <c r="A56" s="13">
        <v>103</v>
      </c>
      <c r="B56" s="101" t="str">
        <f t="shared" si="4"/>
        <v>2014KS Č. Budějovice</v>
      </c>
      <c r="C56" s="13">
        <v>2014</v>
      </c>
      <c r="D56" s="13" t="s">
        <v>25</v>
      </c>
      <c r="E56" s="28">
        <v>204.8193</v>
      </c>
      <c r="F56" s="15">
        <v>167</v>
      </c>
      <c r="G56" s="29">
        <v>355</v>
      </c>
      <c r="H56" s="15">
        <v>0</v>
      </c>
      <c r="I56" s="15">
        <v>0</v>
      </c>
      <c r="J56" s="15">
        <v>0</v>
      </c>
      <c r="K56" s="106" t="str">
        <f t="shared" si="13"/>
        <v>0</v>
      </c>
      <c r="L56" s="28">
        <v>0</v>
      </c>
      <c r="M56" s="15">
        <v>0</v>
      </c>
      <c r="N56" s="15">
        <v>0</v>
      </c>
      <c r="O56" s="106" t="str">
        <f t="shared" si="14"/>
        <v>0</v>
      </c>
      <c r="P56" s="28">
        <v>202</v>
      </c>
      <c r="Q56" s="15">
        <v>188</v>
      </c>
      <c r="R56" s="15">
        <v>93</v>
      </c>
      <c r="S56" s="108">
        <f t="shared" si="16"/>
        <v>180.55851063829789</v>
      </c>
      <c r="T56" s="15">
        <v>85</v>
      </c>
      <c r="U56" s="15">
        <v>73</v>
      </c>
      <c r="V56" s="15">
        <v>33</v>
      </c>
      <c r="W56" s="106">
        <f t="shared" si="17"/>
        <v>165</v>
      </c>
      <c r="X56" s="28">
        <v>86</v>
      </c>
      <c r="Y56" s="15">
        <v>63</v>
      </c>
      <c r="Z56" s="15">
        <v>66</v>
      </c>
      <c r="AA56" s="106">
        <f t="shared" si="18"/>
        <v>382.38095238095241</v>
      </c>
      <c r="AB56" s="28">
        <v>2</v>
      </c>
      <c r="AC56" s="15">
        <v>2</v>
      </c>
      <c r="AD56" s="15">
        <v>0</v>
      </c>
      <c r="AE56" s="108">
        <f t="shared" si="19"/>
        <v>0</v>
      </c>
      <c r="AF56" s="13">
        <f t="shared" si="15"/>
        <v>375</v>
      </c>
      <c r="AG56" s="13">
        <f t="shared" si="20"/>
        <v>326</v>
      </c>
      <c r="AH56" s="15">
        <f t="shared" si="9"/>
        <v>192</v>
      </c>
      <c r="AI56" s="106">
        <f>+IF(AG56 =0,"-",AH56/AG56*365)</f>
        <v>214.96932515337426</v>
      </c>
    </row>
    <row r="57" spans="1:35" x14ac:dyDescent="0.25">
      <c r="A57" s="13">
        <v>104</v>
      </c>
      <c r="B57" s="101" t="str">
        <f t="shared" si="4"/>
        <v>2014KS Plzeň</v>
      </c>
      <c r="C57" s="13">
        <v>2014</v>
      </c>
      <c r="D57" s="13" t="s">
        <v>34</v>
      </c>
      <c r="E57" s="28">
        <v>351.74029999999999</v>
      </c>
      <c r="F57" s="15">
        <v>328.5</v>
      </c>
      <c r="G57" s="29">
        <v>650</v>
      </c>
      <c r="H57" s="15">
        <v>0</v>
      </c>
      <c r="I57" s="15">
        <v>0</v>
      </c>
      <c r="J57" s="15">
        <v>0</v>
      </c>
      <c r="K57" s="106" t="str">
        <f t="shared" si="13"/>
        <v>0</v>
      </c>
      <c r="L57" s="28">
        <v>0</v>
      </c>
      <c r="M57" s="15">
        <v>0</v>
      </c>
      <c r="N57" s="15">
        <v>1</v>
      </c>
      <c r="O57" s="106" t="str">
        <f t="shared" si="14"/>
        <v>0</v>
      </c>
      <c r="P57" s="28">
        <v>374</v>
      </c>
      <c r="Q57" s="15">
        <v>382</v>
      </c>
      <c r="R57" s="15">
        <v>262</v>
      </c>
      <c r="S57" s="108">
        <f t="shared" si="16"/>
        <v>250.34031413612564</v>
      </c>
      <c r="T57" s="15">
        <v>113</v>
      </c>
      <c r="U57" s="15">
        <v>111</v>
      </c>
      <c r="V57" s="15">
        <v>78</v>
      </c>
      <c r="W57" s="106">
        <f t="shared" si="17"/>
        <v>256.48648648648651</v>
      </c>
      <c r="X57" s="28">
        <v>96</v>
      </c>
      <c r="Y57" s="15">
        <v>94</v>
      </c>
      <c r="Z57" s="15">
        <v>120</v>
      </c>
      <c r="AA57" s="106">
        <f t="shared" si="18"/>
        <v>465.95744680851067</v>
      </c>
      <c r="AB57" s="28">
        <v>20</v>
      </c>
      <c r="AC57" s="15">
        <v>20</v>
      </c>
      <c r="AD57" s="15">
        <v>6</v>
      </c>
      <c r="AE57" s="108">
        <f t="shared" si="19"/>
        <v>109.5</v>
      </c>
      <c r="AF57" s="13">
        <f t="shared" si="15"/>
        <v>603</v>
      </c>
      <c r="AG57" s="13">
        <f t="shared" si="20"/>
        <v>607</v>
      </c>
      <c r="AH57" s="15">
        <f t="shared" si="9"/>
        <v>467</v>
      </c>
      <c r="AI57" s="106">
        <f t="shared" ref="AI57:AI85" si="22">+IF(AG57 =0,"-",AH57/AG57*365)</f>
        <v>280.81548599670509</v>
      </c>
    </row>
    <row r="58" spans="1:35" x14ac:dyDescent="0.25">
      <c r="A58" s="13">
        <v>105</v>
      </c>
      <c r="B58" s="101" t="str">
        <f t="shared" si="4"/>
        <v>2014KS Ústí n. Labem</v>
      </c>
      <c r="C58" s="13">
        <v>2014</v>
      </c>
      <c r="D58" s="13" t="s">
        <v>44</v>
      </c>
      <c r="E58" s="28">
        <v>424.17669999999998</v>
      </c>
      <c r="F58" s="15">
        <v>317.5</v>
      </c>
      <c r="G58" s="29">
        <v>959</v>
      </c>
      <c r="H58" s="15">
        <v>0</v>
      </c>
      <c r="I58" s="15">
        <v>0</v>
      </c>
      <c r="J58" s="15">
        <v>0</v>
      </c>
      <c r="K58" s="106" t="str">
        <f t="shared" si="13"/>
        <v>0</v>
      </c>
      <c r="L58" s="28">
        <v>0</v>
      </c>
      <c r="M58" s="15">
        <v>3</v>
      </c>
      <c r="N58" s="15">
        <v>0</v>
      </c>
      <c r="O58" s="106">
        <f t="shared" si="14"/>
        <v>0</v>
      </c>
      <c r="P58" s="28">
        <v>369</v>
      </c>
      <c r="Q58" s="15">
        <v>298</v>
      </c>
      <c r="R58" s="15">
        <v>366</v>
      </c>
      <c r="S58" s="108">
        <f t="shared" si="16"/>
        <v>448.28859060402681</v>
      </c>
      <c r="T58" s="15">
        <v>160</v>
      </c>
      <c r="U58" s="15">
        <v>124</v>
      </c>
      <c r="V58" s="15">
        <v>115</v>
      </c>
      <c r="W58" s="106">
        <f t="shared" si="17"/>
        <v>338.50806451612902</v>
      </c>
      <c r="X58" s="28">
        <v>282</v>
      </c>
      <c r="Y58" s="15">
        <v>176</v>
      </c>
      <c r="Z58" s="15">
        <v>377</v>
      </c>
      <c r="AA58" s="106">
        <f t="shared" si="18"/>
        <v>781.84659090909088</v>
      </c>
      <c r="AB58" s="28">
        <v>21</v>
      </c>
      <c r="AC58" s="15">
        <v>16</v>
      </c>
      <c r="AD58" s="15">
        <v>10</v>
      </c>
      <c r="AE58" s="108">
        <f t="shared" si="19"/>
        <v>228.125</v>
      </c>
      <c r="AF58" s="13">
        <f t="shared" si="15"/>
        <v>832</v>
      </c>
      <c r="AG58" s="13">
        <f t="shared" si="20"/>
        <v>617</v>
      </c>
      <c r="AH58" s="15">
        <f t="shared" si="9"/>
        <v>868</v>
      </c>
      <c r="AI58" s="106">
        <f t="shared" si="22"/>
        <v>513.48460291734193</v>
      </c>
    </row>
    <row r="59" spans="1:35" x14ac:dyDescent="0.25">
      <c r="A59" s="13">
        <v>106</v>
      </c>
      <c r="B59" s="101" t="str">
        <f t="shared" si="4"/>
        <v>2014KS Hr. Králové</v>
      </c>
      <c r="C59" s="13">
        <v>2014</v>
      </c>
      <c r="D59" s="13" t="s">
        <v>55</v>
      </c>
      <c r="E59" s="28">
        <v>271.57010000000002</v>
      </c>
      <c r="F59" s="15">
        <v>205</v>
      </c>
      <c r="G59" s="29">
        <v>531</v>
      </c>
      <c r="H59" s="15">
        <v>0</v>
      </c>
      <c r="I59" s="15">
        <v>0</v>
      </c>
      <c r="J59" s="15">
        <v>0</v>
      </c>
      <c r="K59" s="106" t="str">
        <f t="shared" si="13"/>
        <v>0</v>
      </c>
      <c r="L59" s="28">
        <v>0</v>
      </c>
      <c r="M59" s="15">
        <v>0</v>
      </c>
      <c r="N59" s="15">
        <v>0</v>
      </c>
      <c r="O59" s="106" t="str">
        <f t="shared" si="14"/>
        <v>0</v>
      </c>
      <c r="P59" s="28">
        <v>346</v>
      </c>
      <c r="Q59" s="15">
        <v>321</v>
      </c>
      <c r="R59" s="15">
        <v>198</v>
      </c>
      <c r="S59" s="108">
        <f t="shared" si="16"/>
        <v>225.14018691588782</v>
      </c>
      <c r="T59" s="15">
        <v>103</v>
      </c>
      <c r="U59" s="15">
        <v>135</v>
      </c>
      <c r="V59" s="15">
        <v>74</v>
      </c>
      <c r="W59" s="106">
        <f t="shared" si="17"/>
        <v>200.07407407407408</v>
      </c>
      <c r="X59" s="28">
        <v>168</v>
      </c>
      <c r="Y59" s="15">
        <v>138</v>
      </c>
      <c r="Z59" s="15">
        <v>146</v>
      </c>
      <c r="AA59" s="106">
        <f t="shared" si="18"/>
        <v>386.15942028985506</v>
      </c>
      <c r="AB59" s="28">
        <v>116</v>
      </c>
      <c r="AC59" s="15">
        <v>97</v>
      </c>
      <c r="AD59" s="15">
        <v>78</v>
      </c>
      <c r="AE59" s="108">
        <f t="shared" si="19"/>
        <v>293.50515463917526</v>
      </c>
      <c r="AF59" s="13">
        <f t="shared" si="15"/>
        <v>733</v>
      </c>
      <c r="AG59" s="13">
        <f t="shared" si="20"/>
        <v>691</v>
      </c>
      <c r="AH59" s="15">
        <f t="shared" si="9"/>
        <v>496</v>
      </c>
      <c r="AI59" s="106">
        <f t="shared" si="22"/>
        <v>261.99710564399419</v>
      </c>
    </row>
    <row r="60" spans="1:35" x14ac:dyDescent="0.25">
      <c r="A60" s="13">
        <v>107</v>
      </c>
      <c r="B60" s="101" t="str">
        <f t="shared" si="4"/>
        <v>2014KS Brno</v>
      </c>
      <c r="C60" s="13">
        <v>2014</v>
      </c>
      <c r="D60" s="13" t="s">
        <v>67</v>
      </c>
      <c r="E60" s="28">
        <v>411.92500000000001</v>
      </c>
      <c r="F60" s="15">
        <v>400</v>
      </c>
      <c r="G60" s="29">
        <v>738</v>
      </c>
      <c r="H60" s="15">
        <v>0</v>
      </c>
      <c r="I60" s="15">
        <v>0</v>
      </c>
      <c r="J60" s="15">
        <v>0</v>
      </c>
      <c r="K60" s="106" t="str">
        <f t="shared" si="13"/>
        <v>0</v>
      </c>
      <c r="L60" s="28">
        <v>0</v>
      </c>
      <c r="M60" s="15">
        <v>0</v>
      </c>
      <c r="N60" s="15">
        <v>0</v>
      </c>
      <c r="O60" s="106" t="str">
        <f t="shared" si="14"/>
        <v>0</v>
      </c>
      <c r="P60" s="28">
        <v>944</v>
      </c>
      <c r="Q60" s="15">
        <v>763</v>
      </c>
      <c r="R60" s="15">
        <v>742</v>
      </c>
      <c r="S60" s="108">
        <f t="shared" si="16"/>
        <v>354.95412844036701</v>
      </c>
      <c r="T60" s="15">
        <v>204</v>
      </c>
      <c r="U60" s="15">
        <v>157</v>
      </c>
      <c r="V60" s="15">
        <v>172</v>
      </c>
      <c r="W60" s="106">
        <f t="shared" si="17"/>
        <v>399.87261146496814</v>
      </c>
      <c r="X60" s="28">
        <v>493</v>
      </c>
      <c r="Y60" s="15">
        <v>557</v>
      </c>
      <c r="Z60" s="15">
        <v>477</v>
      </c>
      <c r="AA60" s="106">
        <f t="shared" si="18"/>
        <v>312.57630161579891</v>
      </c>
      <c r="AB60" s="28">
        <v>37</v>
      </c>
      <c r="AC60" s="15">
        <v>51</v>
      </c>
      <c r="AD60" s="15">
        <v>14</v>
      </c>
      <c r="AE60" s="108">
        <f t="shared" si="19"/>
        <v>100.19607843137256</v>
      </c>
      <c r="AF60" s="13">
        <f t="shared" si="15"/>
        <v>1678</v>
      </c>
      <c r="AG60" s="13">
        <f t="shared" si="20"/>
        <v>1528</v>
      </c>
      <c r="AH60" s="15">
        <f t="shared" si="9"/>
        <v>1405</v>
      </c>
      <c r="AI60" s="106">
        <f t="shared" si="22"/>
        <v>335.61845549738223</v>
      </c>
    </row>
    <row r="61" spans="1:35" x14ac:dyDescent="0.25">
      <c r="A61" s="13">
        <v>108</v>
      </c>
      <c r="B61" s="101" t="str">
        <f t="shared" si="4"/>
        <v>2014KS Ostrava</v>
      </c>
      <c r="C61" s="13">
        <v>2014</v>
      </c>
      <c r="D61" s="13" t="s">
        <v>82</v>
      </c>
      <c r="E61" s="28">
        <v>479</v>
      </c>
      <c r="F61" s="15">
        <v>521</v>
      </c>
      <c r="G61" s="29">
        <v>915</v>
      </c>
      <c r="H61" s="15">
        <v>0</v>
      </c>
      <c r="I61" s="15">
        <v>0</v>
      </c>
      <c r="J61" s="15">
        <v>0</v>
      </c>
      <c r="K61" s="106" t="str">
        <f t="shared" si="13"/>
        <v>0</v>
      </c>
      <c r="L61" s="28">
        <v>0</v>
      </c>
      <c r="M61" s="15">
        <v>0</v>
      </c>
      <c r="N61" s="15">
        <v>1</v>
      </c>
      <c r="O61" s="106" t="str">
        <f t="shared" si="14"/>
        <v>0</v>
      </c>
      <c r="P61" s="28">
        <v>428</v>
      </c>
      <c r="Q61" s="15">
        <v>352</v>
      </c>
      <c r="R61" s="15">
        <v>388</v>
      </c>
      <c r="S61" s="108">
        <f t="shared" si="16"/>
        <v>402.32954545454544</v>
      </c>
      <c r="T61" s="15">
        <v>382</v>
      </c>
      <c r="U61" s="15">
        <v>358</v>
      </c>
      <c r="V61" s="15">
        <v>341</v>
      </c>
      <c r="W61" s="106">
        <f t="shared" si="17"/>
        <v>347.66759776536315</v>
      </c>
      <c r="X61" s="28">
        <v>186</v>
      </c>
      <c r="Y61" s="15">
        <v>170</v>
      </c>
      <c r="Z61" s="15">
        <v>259</v>
      </c>
      <c r="AA61" s="106">
        <f t="shared" si="18"/>
        <v>556.08823529411757</v>
      </c>
      <c r="AB61" s="28">
        <v>43</v>
      </c>
      <c r="AC61" s="15">
        <v>57</v>
      </c>
      <c r="AD61" s="15">
        <v>41</v>
      </c>
      <c r="AE61" s="108">
        <f t="shared" si="19"/>
        <v>262.54385964912279</v>
      </c>
      <c r="AF61" s="13">
        <f t="shared" si="15"/>
        <v>1039</v>
      </c>
      <c r="AG61" s="13">
        <f t="shared" si="20"/>
        <v>937</v>
      </c>
      <c r="AH61" s="15">
        <f t="shared" si="9"/>
        <v>1030</v>
      </c>
      <c r="AI61" s="106">
        <f t="shared" si="22"/>
        <v>401.22732123799364</v>
      </c>
    </row>
    <row r="62" spans="1:35" x14ac:dyDescent="0.25">
      <c r="A62" s="13">
        <v>101</v>
      </c>
      <c r="B62" s="101" t="str">
        <f t="shared" si="4"/>
        <v>2015MS Praha</v>
      </c>
      <c r="C62" s="13">
        <v>2015</v>
      </c>
      <c r="D62" s="13" t="s">
        <v>3</v>
      </c>
      <c r="E62" s="28">
        <v>742.26350000000002</v>
      </c>
      <c r="F62" s="15">
        <v>762</v>
      </c>
      <c r="G62" s="29">
        <v>1507</v>
      </c>
      <c r="H62" s="15">
        <v>0</v>
      </c>
      <c r="I62" s="15">
        <v>0</v>
      </c>
      <c r="J62" s="15">
        <v>0</v>
      </c>
      <c r="K62" s="106" t="str">
        <f t="shared" si="13"/>
        <v>0</v>
      </c>
      <c r="L62" s="28">
        <v>0</v>
      </c>
      <c r="M62" s="15">
        <v>0</v>
      </c>
      <c r="N62" s="15">
        <v>0</v>
      </c>
      <c r="O62" s="106" t="str">
        <f t="shared" si="14"/>
        <v>0</v>
      </c>
      <c r="P62" s="28">
        <v>2012</v>
      </c>
      <c r="Q62" s="15">
        <v>1938</v>
      </c>
      <c r="R62" s="15">
        <v>2628</v>
      </c>
      <c r="S62" s="108">
        <f t="shared" si="16"/>
        <v>494.95356037151697</v>
      </c>
      <c r="T62" s="15">
        <v>334</v>
      </c>
      <c r="U62" s="15">
        <v>300</v>
      </c>
      <c r="V62" s="15">
        <v>515</v>
      </c>
      <c r="W62" s="106">
        <f t="shared" si="17"/>
        <v>626.58333333333326</v>
      </c>
      <c r="X62" s="28">
        <v>593</v>
      </c>
      <c r="Y62" s="15">
        <v>423</v>
      </c>
      <c r="Z62" s="15">
        <v>1383</v>
      </c>
      <c r="AA62" s="106">
        <f t="shared" si="18"/>
        <v>1193.3687943262412</v>
      </c>
      <c r="AB62" s="28">
        <v>176</v>
      </c>
      <c r="AC62" s="15">
        <v>103</v>
      </c>
      <c r="AD62" s="15">
        <v>164</v>
      </c>
      <c r="AE62" s="108">
        <f t="shared" si="19"/>
        <v>581.1650485436893</v>
      </c>
      <c r="AF62" s="13">
        <f t="shared" si="15"/>
        <v>3115</v>
      </c>
      <c r="AG62" s="13">
        <f t="shared" si="20"/>
        <v>2764</v>
      </c>
      <c r="AH62" s="15">
        <f t="shared" si="9"/>
        <v>4690</v>
      </c>
      <c r="AI62" s="106">
        <f t="shared" si="22"/>
        <v>619.33791606367583</v>
      </c>
    </row>
    <row r="63" spans="1:35" x14ac:dyDescent="0.25">
      <c r="A63" s="13">
        <v>102</v>
      </c>
      <c r="B63" s="101" t="str">
        <f t="shared" si="4"/>
        <v>2015KS Praha</v>
      </c>
      <c r="C63" s="13">
        <v>2015</v>
      </c>
      <c r="D63" s="13" t="s">
        <v>14</v>
      </c>
      <c r="E63" s="28">
        <v>460.7568</v>
      </c>
      <c r="F63" s="15">
        <v>553</v>
      </c>
      <c r="G63" s="29">
        <v>925</v>
      </c>
      <c r="H63" s="15">
        <v>0</v>
      </c>
      <c r="I63" s="15">
        <v>0</v>
      </c>
      <c r="J63" s="15">
        <v>0</v>
      </c>
      <c r="K63" s="106" t="str">
        <f t="shared" si="13"/>
        <v>0</v>
      </c>
      <c r="L63" s="28">
        <v>0</v>
      </c>
      <c r="M63" s="15">
        <v>0</v>
      </c>
      <c r="N63" s="15">
        <v>0</v>
      </c>
      <c r="O63" s="106" t="str">
        <f t="shared" si="14"/>
        <v>0</v>
      </c>
      <c r="P63" s="28">
        <v>427</v>
      </c>
      <c r="Q63" s="15">
        <v>341</v>
      </c>
      <c r="R63" s="15">
        <v>371</v>
      </c>
      <c r="S63" s="108">
        <f t="shared" si="16"/>
        <v>397.11143695014658</v>
      </c>
      <c r="T63" s="15">
        <v>85</v>
      </c>
      <c r="U63" s="15">
        <v>84</v>
      </c>
      <c r="V63" s="15">
        <v>97</v>
      </c>
      <c r="W63" s="106">
        <f t="shared" si="17"/>
        <v>421.48809523809518</v>
      </c>
      <c r="X63" s="28">
        <v>91</v>
      </c>
      <c r="Y63" s="15">
        <v>79</v>
      </c>
      <c r="Z63" s="15">
        <v>121</v>
      </c>
      <c r="AA63" s="106">
        <f t="shared" si="18"/>
        <v>559.05063291139243</v>
      </c>
      <c r="AB63" s="28">
        <v>116</v>
      </c>
      <c r="AC63" s="15">
        <v>92</v>
      </c>
      <c r="AD63" s="15">
        <v>107</v>
      </c>
      <c r="AE63" s="108">
        <f t="shared" si="19"/>
        <v>424.51086956521743</v>
      </c>
      <c r="AF63" s="13">
        <f t="shared" si="15"/>
        <v>719</v>
      </c>
      <c r="AG63" s="13">
        <f t="shared" si="20"/>
        <v>596</v>
      </c>
      <c r="AH63" s="15">
        <f t="shared" si="9"/>
        <v>696</v>
      </c>
      <c r="AI63" s="106">
        <f t="shared" si="22"/>
        <v>426.24161073825508</v>
      </c>
    </row>
    <row r="64" spans="1:35" x14ac:dyDescent="0.25">
      <c r="A64" s="13">
        <v>103</v>
      </c>
      <c r="B64" s="101" t="str">
        <f t="shared" si="4"/>
        <v>2015KS Č. Budějovice</v>
      </c>
      <c r="C64" s="13">
        <v>2015</v>
      </c>
      <c r="D64" s="13" t="s">
        <v>25</v>
      </c>
      <c r="E64" s="28">
        <v>251.3938</v>
      </c>
      <c r="F64" s="15">
        <v>198.5</v>
      </c>
      <c r="G64" s="29">
        <v>460</v>
      </c>
      <c r="H64" s="15">
        <v>0</v>
      </c>
      <c r="I64" s="15">
        <v>0</v>
      </c>
      <c r="J64" s="15">
        <v>0</v>
      </c>
      <c r="K64" s="106" t="str">
        <f t="shared" si="13"/>
        <v>0</v>
      </c>
      <c r="L64" s="28">
        <v>0</v>
      </c>
      <c r="M64" s="15">
        <v>0</v>
      </c>
      <c r="N64" s="15">
        <v>0</v>
      </c>
      <c r="O64" s="106" t="str">
        <f t="shared" si="14"/>
        <v>0</v>
      </c>
      <c r="P64" s="28">
        <v>249</v>
      </c>
      <c r="Q64" s="15">
        <v>218</v>
      </c>
      <c r="R64" s="15">
        <v>126</v>
      </c>
      <c r="S64" s="108">
        <f t="shared" si="16"/>
        <v>210.96330275229357</v>
      </c>
      <c r="T64" s="15">
        <v>80</v>
      </c>
      <c r="U64" s="15">
        <v>81</v>
      </c>
      <c r="V64" s="15">
        <v>33</v>
      </c>
      <c r="W64" s="106">
        <f t="shared" si="17"/>
        <v>148.7037037037037</v>
      </c>
      <c r="X64" s="28">
        <v>62</v>
      </c>
      <c r="Y64" s="15">
        <v>74</v>
      </c>
      <c r="Z64" s="15">
        <v>53</v>
      </c>
      <c r="AA64" s="106">
        <f t="shared" si="18"/>
        <v>261.41891891891891</v>
      </c>
      <c r="AB64" s="28">
        <v>4</v>
      </c>
      <c r="AC64" s="15">
        <v>2</v>
      </c>
      <c r="AD64" s="15">
        <v>2</v>
      </c>
      <c r="AE64" s="108">
        <f t="shared" si="19"/>
        <v>365</v>
      </c>
      <c r="AF64" s="13">
        <f t="shared" si="15"/>
        <v>395</v>
      </c>
      <c r="AG64" s="13">
        <f t="shared" si="20"/>
        <v>375</v>
      </c>
      <c r="AH64" s="15">
        <f t="shared" si="9"/>
        <v>214</v>
      </c>
      <c r="AI64" s="106">
        <f t="shared" si="22"/>
        <v>208.29333333333332</v>
      </c>
    </row>
    <row r="65" spans="1:35" x14ac:dyDescent="0.25">
      <c r="A65" s="13">
        <v>104</v>
      </c>
      <c r="B65" s="101" t="str">
        <f t="shared" si="4"/>
        <v>2015KS Plzeň</v>
      </c>
      <c r="C65" s="13">
        <v>2015</v>
      </c>
      <c r="D65" s="13" t="s">
        <v>34</v>
      </c>
      <c r="E65" s="28">
        <v>336.12150000000003</v>
      </c>
      <c r="F65" s="15">
        <v>362.5</v>
      </c>
      <c r="G65" s="29">
        <v>564</v>
      </c>
      <c r="H65" s="15">
        <v>0</v>
      </c>
      <c r="I65" s="15">
        <v>0</v>
      </c>
      <c r="J65" s="15">
        <v>0</v>
      </c>
      <c r="K65" s="106" t="str">
        <f t="shared" si="13"/>
        <v>0</v>
      </c>
      <c r="L65" s="28">
        <v>0</v>
      </c>
      <c r="M65" s="15">
        <v>0</v>
      </c>
      <c r="N65" s="15">
        <v>0</v>
      </c>
      <c r="O65" s="106" t="str">
        <f t="shared" si="14"/>
        <v>0</v>
      </c>
      <c r="P65" s="28">
        <v>537</v>
      </c>
      <c r="Q65" s="15">
        <v>399</v>
      </c>
      <c r="R65" s="15">
        <v>400</v>
      </c>
      <c r="S65" s="108">
        <f t="shared" si="16"/>
        <v>365.91478696741854</v>
      </c>
      <c r="T65" s="15">
        <v>164</v>
      </c>
      <c r="U65" s="15">
        <v>138</v>
      </c>
      <c r="V65" s="15">
        <v>104</v>
      </c>
      <c r="W65" s="106">
        <f t="shared" si="17"/>
        <v>275.07246376811594</v>
      </c>
      <c r="X65" s="28">
        <v>78</v>
      </c>
      <c r="Y65" s="15">
        <v>122</v>
      </c>
      <c r="Z65" s="15">
        <v>76</v>
      </c>
      <c r="AA65" s="106">
        <f t="shared" si="18"/>
        <v>227.37704918032787</v>
      </c>
      <c r="AB65" s="28">
        <v>17</v>
      </c>
      <c r="AC65" s="15">
        <v>16</v>
      </c>
      <c r="AD65" s="15">
        <v>7</v>
      </c>
      <c r="AE65" s="108">
        <f t="shared" si="19"/>
        <v>159.6875</v>
      </c>
      <c r="AF65" s="13">
        <f t="shared" si="15"/>
        <v>796</v>
      </c>
      <c r="AG65" s="13">
        <f t="shared" si="20"/>
        <v>675</v>
      </c>
      <c r="AH65" s="15">
        <f t="shared" si="9"/>
        <v>587</v>
      </c>
      <c r="AI65" s="106">
        <f t="shared" si="22"/>
        <v>317.4148148148148</v>
      </c>
    </row>
    <row r="66" spans="1:35" x14ac:dyDescent="0.25">
      <c r="A66" s="13">
        <v>105</v>
      </c>
      <c r="B66" s="101" t="str">
        <f t="shared" si="4"/>
        <v>2015KS Ústí n. Labem</v>
      </c>
      <c r="C66" s="13">
        <v>2015</v>
      </c>
      <c r="D66" s="13" t="s">
        <v>44</v>
      </c>
      <c r="E66" s="28">
        <v>441.98950000000002</v>
      </c>
      <c r="F66" s="15">
        <v>348.5</v>
      </c>
      <c r="G66" s="29">
        <v>969</v>
      </c>
      <c r="H66" s="15">
        <v>0</v>
      </c>
      <c r="I66" s="15">
        <v>0</v>
      </c>
      <c r="J66" s="15">
        <v>0</v>
      </c>
      <c r="K66" s="106" t="str">
        <f t="shared" si="13"/>
        <v>0</v>
      </c>
      <c r="L66" s="28">
        <v>0</v>
      </c>
      <c r="M66" s="15">
        <v>0</v>
      </c>
      <c r="N66" s="15">
        <v>0</v>
      </c>
      <c r="O66" s="106" t="str">
        <f t="shared" si="14"/>
        <v>0</v>
      </c>
      <c r="P66" s="28">
        <v>387</v>
      </c>
      <c r="Q66" s="15">
        <v>410</v>
      </c>
      <c r="R66" s="15">
        <v>343</v>
      </c>
      <c r="S66" s="108">
        <f t="shared" si="16"/>
        <v>305.35365853658533</v>
      </c>
      <c r="T66" s="15">
        <v>139</v>
      </c>
      <c r="U66" s="15">
        <v>136</v>
      </c>
      <c r="V66" s="15">
        <v>119</v>
      </c>
      <c r="W66" s="106">
        <f t="shared" si="17"/>
        <v>319.375</v>
      </c>
      <c r="X66" s="28">
        <v>167</v>
      </c>
      <c r="Y66" s="15">
        <v>184</v>
      </c>
      <c r="Z66" s="15">
        <v>359</v>
      </c>
      <c r="AA66" s="106">
        <f t="shared" si="18"/>
        <v>712.14673913043475</v>
      </c>
      <c r="AB66" s="28">
        <v>41</v>
      </c>
      <c r="AC66" s="15">
        <v>30</v>
      </c>
      <c r="AD66" s="15">
        <v>21</v>
      </c>
      <c r="AE66" s="108">
        <f t="shared" si="19"/>
        <v>255.49999999999997</v>
      </c>
      <c r="AF66" s="13">
        <f t="shared" si="15"/>
        <v>734</v>
      </c>
      <c r="AG66" s="13">
        <f t="shared" si="20"/>
        <v>760</v>
      </c>
      <c r="AH66" s="15">
        <f t="shared" si="9"/>
        <v>842</v>
      </c>
      <c r="AI66" s="106">
        <f t="shared" si="22"/>
        <v>404.38157894736844</v>
      </c>
    </row>
    <row r="67" spans="1:35" x14ac:dyDescent="0.25">
      <c r="A67" s="13">
        <v>106</v>
      </c>
      <c r="B67" s="101" t="str">
        <f t="shared" si="4"/>
        <v>2015KS Hr. Králové</v>
      </c>
      <c r="C67" s="13">
        <v>2015</v>
      </c>
      <c r="D67" s="13" t="s">
        <v>55</v>
      </c>
      <c r="E67" s="28">
        <v>307.81130000000002</v>
      </c>
      <c r="F67" s="15">
        <v>276</v>
      </c>
      <c r="G67" s="29">
        <v>562</v>
      </c>
      <c r="H67" s="15">
        <v>0</v>
      </c>
      <c r="I67" s="15">
        <v>0</v>
      </c>
      <c r="J67" s="15">
        <v>0</v>
      </c>
      <c r="K67" s="106" t="str">
        <f t="shared" si="13"/>
        <v>0</v>
      </c>
      <c r="L67" s="28">
        <v>0</v>
      </c>
      <c r="M67" s="15">
        <v>0</v>
      </c>
      <c r="N67" s="15">
        <v>0</v>
      </c>
      <c r="O67" s="106" t="str">
        <f t="shared" si="14"/>
        <v>0</v>
      </c>
      <c r="P67" s="28">
        <v>343</v>
      </c>
      <c r="Q67" s="15">
        <v>346</v>
      </c>
      <c r="R67" s="15">
        <v>195</v>
      </c>
      <c r="S67" s="108">
        <f t="shared" si="16"/>
        <v>205.70809248554914</v>
      </c>
      <c r="T67" s="15">
        <v>102</v>
      </c>
      <c r="U67" s="15">
        <v>103</v>
      </c>
      <c r="V67" s="15">
        <v>73</v>
      </c>
      <c r="W67" s="106">
        <f t="shared" si="17"/>
        <v>258.68932038834953</v>
      </c>
      <c r="X67" s="28">
        <v>146</v>
      </c>
      <c r="Y67" s="15">
        <v>176</v>
      </c>
      <c r="Z67" s="15">
        <v>116</v>
      </c>
      <c r="AA67" s="106">
        <f t="shared" si="18"/>
        <v>240.56818181818181</v>
      </c>
      <c r="AB67" s="28">
        <v>124</v>
      </c>
      <c r="AC67" s="15">
        <v>97</v>
      </c>
      <c r="AD67" s="15">
        <v>105</v>
      </c>
      <c r="AE67" s="108">
        <f t="shared" si="19"/>
        <v>395.10309278350513</v>
      </c>
      <c r="AF67" s="13">
        <f t="shared" si="15"/>
        <v>715</v>
      </c>
      <c r="AG67" s="13">
        <f t="shared" si="20"/>
        <v>722</v>
      </c>
      <c r="AH67" s="15">
        <f t="shared" si="9"/>
        <v>489</v>
      </c>
      <c r="AI67" s="106">
        <f t="shared" si="22"/>
        <v>247.20914127423822</v>
      </c>
    </row>
    <row r="68" spans="1:35" x14ac:dyDescent="0.25">
      <c r="A68" s="13">
        <v>107</v>
      </c>
      <c r="B68" s="101" t="str">
        <f t="shared" si="4"/>
        <v>2015KS Brno</v>
      </c>
      <c r="C68" s="13">
        <v>2015</v>
      </c>
      <c r="D68" s="13" t="s">
        <v>67</v>
      </c>
      <c r="E68" s="28">
        <v>457.9941</v>
      </c>
      <c r="F68" s="15">
        <v>467.5</v>
      </c>
      <c r="G68" s="29">
        <v>772</v>
      </c>
      <c r="H68" s="15">
        <v>0</v>
      </c>
      <c r="I68" s="15">
        <v>0</v>
      </c>
      <c r="J68" s="15">
        <v>0</v>
      </c>
      <c r="K68" s="106" t="str">
        <f t="shared" si="13"/>
        <v>0</v>
      </c>
      <c r="L68" s="28">
        <v>0</v>
      </c>
      <c r="M68" s="15">
        <v>0</v>
      </c>
      <c r="N68" s="15">
        <v>0</v>
      </c>
      <c r="O68" s="106" t="str">
        <f t="shared" si="14"/>
        <v>0</v>
      </c>
      <c r="P68" s="28">
        <v>1033</v>
      </c>
      <c r="Q68" s="15">
        <v>822</v>
      </c>
      <c r="R68" s="15">
        <v>953</v>
      </c>
      <c r="S68" s="108">
        <f t="shared" si="16"/>
        <v>423.16909975669097</v>
      </c>
      <c r="T68" s="15">
        <v>177</v>
      </c>
      <c r="U68" s="15">
        <v>153</v>
      </c>
      <c r="V68" s="15">
        <v>196</v>
      </c>
      <c r="W68" s="106">
        <f t="shared" si="17"/>
        <v>467.58169934640517</v>
      </c>
      <c r="X68" s="28">
        <v>482</v>
      </c>
      <c r="Y68" s="15">
        <v>370</v>
      </c>
      <c r="Z68" s="15">
        <v>589</v>
      </c>
      <c r="AA68" s="106">
        <f t="shared" si="18"/>
        <v>581.04054054054052</v>
      </c>
      <c r="AB68" s="28">
        <v>91</v>
      </c>
      <c r="AC68" s="15">
        <v>66</v>
      </c>
      <c r="AD68" s="15">
        <v>39</v>
      </c>
      <c r="AE68" s="108">
        <f t="shared" si="19"/>
        <v>215.68181818181819</v>
      </c>
      <c r="AF68" s="13">
        <f t="shared" si="15"/>
        <v>1783</v>
      </c>
      <c r="AG68" s="13">
        <f t="shared" si="20"/>
        <v>1411</v>
      </c>
      <c r="AH68" s="15">
        <f t="shared" si="9"/>
        <v>1777</v>
      </c>
      <c r="AI68" s="106">
        <f t="shared" si="22"/>
        <v>459.67753366406799</v>
      </c>
    </row>
    <row r="69" spans="1:35" x14ac:dyDescent="0.25">
      <c r="A69" s="13">
        <v>108</v>
      </c>
      <c r="B69" s="101" t="str">
        <f t="shared" si="4"/>
        <v>2015KS Ostrava</v>
      </c>
      <c r="C69" s="13">
        <v>2015</v>
      </c>
      <c r="D69" s="13" t="s">
        <v>82</v>
      </c>
      <c r="E69" s="28">
        <v>406.92959999999999</v>
      </c>
      <c r="F69" s="15">
        <v>364.5</v>
      </c>
      <c r="G69" s="29">
        <v>752</v>
      </c>
      <c r="H69" s="15">
        <v>0</v>
      </c>
      <c r="I69" s="15">
        <v>0</v>
      </c>
      <c r="J69" s="15">
        <v>0</v>
      </c>
      <c r="K69" s="106" t="str">
        <f t="shared" si="13"/>
        <v>0</v>
      </c>
      <c r="L69" s="28">
        <v>0</v>
      </c>
      <c r="M69" s="15">
        <v>0</v>
      </c>
      <c r="N69" s="15">
        <v>0</v>
      </c>
      <c r="O69" s="106" t="str">
        <f t="shared" si="14"/>
        <v>0</v>
      </c>
      <c r="P69" s="28">
        <v>430</v>
      </c>
      <c r="Q69" s="15">
        <v>514</v>
      </c>
      <c r="R69" s="15">
        <v>303</v>
      </c>
      <c r="S69" s="108">
        <f t="shared" si="16"/>
        <v>215.16536964980546</v>
      </c>
      <c r="T69" s="15">
        <v>278</v>
      </c>
      <c r="U69" s="15">
        <v>412</v>
      </c>
      <c r="V69" s="15">
        <v>207</v>
      </c>
      <c r="W69" s="106">
        <f t="shared" si="17"/>
        <v>183.38592233009709</v>
      </c>
      <c r="X69" s="28">
        <v>144</v>
      </c>
      <c r="Y69" s="15">
        <v>147</v>
      </c>
      <c r="Z69" s="15">
        <v>256</v>
      </c>
      <c r="AA69" s="106">
        <f t="shared" si="18"/>
        <v>635.64625850340133</v>
      </c>
      <c r="AB69" s="28">
        <v>39</v>
      </c>
      <c r="AC69" s="15">
        <v>49</v>
      </c>
      <c r="AD69" s="15">
        <v>31</v>
      </c>
      <c r="AE69" s="108">
        <f t="shared" si="19"/>
        <v>230.91836734693879</v>
      </c>
      <c r="AF69" s="13">
        <f t="shared" si="15"/>
        <v>891</v>
      </c>
      <c r="AG69" s="13">
        <f t="shared" si="20"/>
        <v>1122</v>
      </c>
      <c r="AH69" s="15">
        <f t="shared" si="9"/>
        <v>797</v>
      </c>
      <c r="AI69" s="106">
        <f t="shared" si="22"/>
        <v>259.2736185383244</v>
      </c>
    </row>
    <row r="70" spans="1:35" x14ac:dyDescent="0.25">
      <c r="A70" s="13">
        <v>101</v>
      </c>
      <c r="B70" s="101" t="str">
        <f t="shared" si="4"/>
        <v>2016MS Praha</v>
      </c>
      <c r="C70" s="13">
        <v>2016</v>
      </c>
      <c r="D70" s="13" t="s">
        <v>3</v>
      </c>
      <c r="E70" s="28">
        <v>685.17259999999999</v>
      </c>
      <c r="F70" s="15">
        <v>628.5</v>
      </c>
      <c r="G70" s="29">
        <v>1484</v>
      </c>
      <c r="H70" s="15">
        <v>0</v>
      </c>
      <c r="I70" s="126">
        <v>0</v>
      </c>
      <c r="J70" s="126">
        <v>0</v>
      </c>
      <c r="K70" s="106" t="str">
        <f t="shared" si="13"/>
        <v>0</v>
      </c>
      <c r="L70" s="127">
        <v>0</v>
      </c>
      <c r="M70" s="126">
        <v>0</v>
      </c>
      <c r="N70" s="126">
        <v>0</v>
      </c>
      <c r="O70" s="106" t="str">
        <f t="shared" si="14"/>
        <v>0</v>
      </c>
      <c r="P70" s="127">
        <v>1981</v>
      </c>
      <c r="Q70" s="126">
        <v>2092</v>
      </c>
      <c r="R70" s="126">
        <v>2520</v>
      </c>
      <c r="S70" s="108">
        <f t="shared" si="16"/>
        <v>439.67495219885274</v>
      </c>
      <c r="T70" s="126">
        <v>339</v>
      </c>
      <c r="U70" s="126">
        <v>354</v>
      </c>
      <c r="V70" s="126">
        <v>500</v>
      </c>
      <c r="W70" s="106">
        <f t="shared" si="17"/>
        <v>515.53672316384188</v>
      </c>
      <c r="X70" s="127">
        <v>591</v>
      </c>
      <c r="Y70" s="126">
        <v>500</v>
      </c>
      <c r="Z70" s="126">
        <v>1474</v>
      </c>
      <c r="AA70" s="106">
        <f t="shared" si="18"/>
        <v>1076.02</v>
      </c>
      <c r="AB70" s="127">
        <v>221</v>
      </c>
      <c r="AC70" s="126">
        <v>160</v>
      </c>
      <c r="AD70" s="126">
        <v>225</v>
      </c>
      <c r="AE70" s="108">
        <f t="shared" si="19"/>
        <v>513.28125</v>
      </c>
      <c r="AF70" s="123">
        <f t="shared" si="15"/>
        <v>3132</v>
      </c>
      <c r="AG70" s="123">
        <f t="shared" si="20"/>
        <v>3106</v>
      </c>
      <c r="AH70" s="15">
        <f t="shared" si="9"/>
        <v>4719</v>
      </c>
      <c r="AI70" s="106">
        <f t="shared" si="22"/>
        <v>554.55086928525429</v>
      </c>
    </row>
    <row r="71" spans="1:35" x14ac:dyDescent="0.25">
      <c r="A71" s="13">
        <v>102</v>
      </c>
      <c r="B71" s="101" t="str">
        <f t="shared" ref="B71:B85" si="23">CONCATENATE(C71,D71)</f>
        <v>2016KS Praha</v>
      </c>
      <c r="C71" s="13">
        <v>2016</v>
      </c>
      <c r="D71" s="13" t="s">
        <v>14</v>
      </c>
      <c r="E71" s="28">
        <v>484.77980000000002</v>
      </c>
      <c r="F71" s="15">
        <v>509</v>
      </c>
      <c r="G71" s="29">
        <v>827</v>
      </c>
      <c r="H71" s="15">
        <v>0</v>
      </c>
      <c r="I71" s="15">
        <v>0</v>
      </c>
      <c r="J71" s="15">
        <v>0</v>
      </c>
      <c r="K71" s="106" t="str">
        <f t="shared" si="13"/>
        <v>0</v>
      </c>
      <c r="L71" s="28">
        <v>0</v>
      </c>
      <c r="M71" s="15">
        <v>0</v>
      </c>
      <c r="N71" s="15">
        <v>0</v>
      </c>
      <c r="O71" s="106" t="str">
        <f t="shared" si="14"/>
        <v>0</v>
      </c>
      <c r="P71" s="28">
        <v>466</v>
      </c>
      <c r="Q71" s="15">
        <v>463</v>
      </c>
      <c r="R71" s="15">
        <v>374</v>
      </c>
      <c r="S71" s="108">
        <f t="shared" si="16"/>
        <v>294.83801295896325</v>
      </c>
      <c r="T71" s="15">
        <v>92</v>
      </c>
      <c r="U71" s="15">
        <v>106</v>
      </c>
      <c r="V71" s="15">
        <v>83</v>
      </c>
      <c r="W71" s="106">
        <f t="shared" si="17"/>
        <v>285.80188679245282</v>
      </c>
      <c r="X71" s="28">
        <v>116</v>
      </c>
      <c r="Y71" s="15">
        <v>107</v>
      </c>
      <c r="Z71" s="15">
        <v>130</v>
      </c>
      <c r="AA71" s="106">
        <f t="shared" si="18"/>
        <v>443.45794392523362</v>
      </c>
      <c r="AB71" s="28">
        <v>76</v>
      </c>
      <c r="AC71" s="15">
        <v>146</v>
      </c>
      <c r="AD71" s="15">
        <v>37</v>
      </c>
      <c r="AE71" s="108">
        <f t="shared" si="19"/>
        <v>92.5</v>
      </c>
      <c r="AF71" s="13">
        <f t="shared" si="15"/>
        <v>750</v>
      </c>
      <c r="AG71" s="13">
        <f t="shared" si="20"/>
        <v>822</v>
      </c>
      <c r="AH71" s="15">
        <f t="shared" ref="AH71:AH93" si="24">AD71+Z71+V71+R71+N71+I71</f>
        <v>624</v>
      </c>
      <c r="AI71" s="106">
        <f t="shared" si="22"/>
        <v>277.08029197080293</v>
      </c>
    </row>
    <row r="72" spans="1:35" x14ac:dyDescent="0.25">
      <c r="A72" s="13">
        <v>103</v>
      </c>
      <c r="B72" s="101" t="str">
        <f t="shared" si="23"/>
        <v>2016KS Č. Budějovice</v>
      </c>
      <c r="C72" s="13">
        <v>2016</v>
      </c>
      <c r="D72" s="13" t="s">
        <v>25</v>
      </c>
      <c r="E72" s="28">
        <v>236.67189999999999</v>
      </c>
      <c r="F72" s="15">
        <v>204</v>
      </c>
      <c r="G72" s="29">
        <v>465</v>
      </c>
      <c r="H72" s="15">
        <v>0</v>
      </c>
      <c r="I72" s="15">
        <v>0</v>
      </c>
      <c r="J72" s="15">
        <v>0</v>
      </c>
      <c r="K72" s="106" t="str">
        <f t="shared" si="13"/>
        <v>0</v>
      </c>
      <c r="L72" s="28">
        <v>0</v>
      </c>
      <c r="M72" s="15">
        <v>0</v>
      </c>
      <c r="N72" s="15">
        <v>0</v>
      </c>
      <c r="O72" s="106" t="str">
        <f t="shared" si="14"/>
        <v>0</v>
      </c>
      <c r="P72" s="28">
        <v>212</v>
      </c>
      <c r="Q72" s="15">
        <v>227</v>
      </c>
      <c r="R72" s="15">
        <v>111</v>
      </c>
      <c r="S72" s="108">
        <f t="shared" si="16"/>
        <v>178.48017621145377</v>
      </c>
      <c r="T72" s="15">
        <v>79</v>
      </c>
      <c r="U72" s="15">
        <v>81</v>
      </c>
      <c r="V72" s="15">
        <v>31</v>
      </c>
      <c r="W72" s="106">
        <f t="shared" si="17"/>
        <v>139.69135802469134</v>
      </c>
      <c r="X72" s="28">
        <v>94</v>
      </c>
      <c r="Y72" s="15">
        <v>73</v>
      </c>
      <c r="Z72" s="15">
        <v>74</v>
      </c>
      <c r="AA72" s="106">
        <f t="shared" si="18"/>
        <v>370</v>
      </c>
      <c r="AB72" s="28">
        <v>1</v>
      </c>
      <c r="AC72" s="15">
        <v>3</v>
      </c>
      <c r="AD72" s="15">
        <v>0</v>
      </c>
      <c r="AE72" s="108">
        <f t="shared" si="19"/>
        <v>0</v>
      </c>
      <c r="AF72" s="13">
        <f t="shared" si="15"/>
        <v>386</v>
      </c>
      <c r="AG72" s="13">
        <f t="shared" si="20"/>
        <v>384</v>
      </c>
      <c r="AH72" s="15">
        <f t="shared" si="24"/>
        <v>216</v>
      </c>
      <c r="AI72" s="106">
        <f t="shared" si="22"/>
        <v>205.3125</v>
      </c>
    </row>
    <row r="73" spans="1:35" x14ac:dyDescent="0.25">
      <c r="A73" s="13">
        <v>104</v>
      </c>
      <c r="B73" s="101" t="str">
        <f t="shared" si="23"/>
        <v>2016KS Plzeň</v>
      </c>
      <c r="C73" s="13">
        <v>2016</v>
      </c>
      <c r="D73" s="13" t="s">
        <v>34</v>
      </c>
      <c r="E73" s="28">
        <v>293.05829999999997</v>
      </c>
      <c r="F73" s="15">
        <v>307</v>
      </c>
      <c r="G73" s="29">
        <v>480</v>
      </c>
      <c r="H73" s="15">
        <v>0</v>
      </c>
      <c r="I73" s="15">
        <v>0</v>
      </c>
      <c r="J73" s="15">
        <v>0</v>
      </c>
      <c r="K73" s="106" t="str">
        <f t="shared" si="13"/>
        <v>0</v>
      </c>
      <c r="L73" s="28">
        <v>0</v>
      </c>
      <c r="M73" s="15">
        <v>0</v>
      </c>
      <c r="N73" s="15">
        <v>0</v>
      </c>
      <c r="O73" s="106" t="str">
        <f t="shared" si="14"/>
        <v>0</v>
      </c>
      <c r="P73" s="28">
        <v>503</v>
      </c>
      <c r="Q73" s="15">
        <v>541</v>
      </c>
      <c r="R73" s="15">
        <v>362</v>
      </c>
      <c r="S73" s="108">
        <f t="shared" si="16"/>
        <v>244.23290203327173</v>
      </c>
      <c r="T73" s="15">
        <v>135</v>
      </c>
      <c r="U73" s="15">
        <v>169</v>
      </c>
      <c r="V73" s="15">
        <v>70</v>
      </c>
      <c r="W73" s="106">
        <f t="shared" si="17"/>
        <v>151.18343195266272</v>
      </c>
      <c r="X73" s="28">
        <v>115</v>
      </c>
      <c r="Y73" s="15">
        <v>85</v>
      </c>
      <c r="Z73" s="15">
        <v>105</v>
      </c>
      <c r="AA73" s="106">
        <f t="shared" si="18"/>
        <v>450.88235294117646</v>
      </c>
      <c r="AB73" s="28">
        <v>45</v>
      </c>
      <c r="AC73" s="15">
        <v>36</v>
      </c>
      <c r="AD73" s="15">
        <v>16</v>
      </c>
      <c r="AE73" s="108">
        <f t="shared" si="19"/>
        <v>162.2222222222222</v>
      </c>
      <c r="AF73" s="13">
        <f t="shared" si="15"/>
        <v>798</v>
      </c>
      <c r="AG73" s="13">
        <f t="shared" si="20"/>
        <v>831</v>
      </c>
      <c r="AH73" s="15">
        <f t="shared" si="24"/>
        <v>553</v>
      </c>
      <c r="AI73" s="106">
        <f t="shared" si="22"/>
        <v>242.89410348977134</v>
      </c>
    </row>
    <row r="74" spans="1:35" x14ac:dyDescent="0.25">
      <c r="A74" s="13">
        <v>105</v>
      </c>
      <c r="B74" s="101" t="str">
        <f t="shared" si="23"/>
        <v>2016KS Ústí n. Labem</v>
      </c>
      <c r="C74" s="13">
        <v>2016</v>
      </c>
      <c r="D74" s="13" t="s">
        <v>44</v>
      </c>
      <c r="E74" s="28">
        <v>315.66969999999998</v>
      </c>
      <c r="F74" s="15">
        <v>206</v>
      </c>
      <c r="G74" s="29">
        <v>838</v>
      </c>
      <c r="H74" s="15">
        <v>0</v>
      </c>
      <c r="I74" s="15">
        <v>0</v>
      </c>
      <c r="J74" s="15">
        <v>0</v>
      </c>
      <c r="K74" s="106" t="str">
        <f t="shared" si="13"/>
        <v>0</v>
      </c>
      <c r="L74" s="28">
        <v>0</v>
      </c>
      <c r="M74" s="15">
        <v>0</v>
      </c>
      <c r="N74" s="15">
        <v>0</v>
      </c>
      <c r="O74" s="106" t="str">
        <f t="shared" si="14"/>
        <v>0</v>
      </c>
      <c r="P74" s="28">
        <v>495</v>
      </c>
      <c r="Q74" s="15">
        <v>347</v>
      </c>
      <c r="R74" s="15">
        <v>489</v>
      </c>
      <c r="S74" s="108">
        <f t="shared" si="16"/>
        <v>514.36599423631128</v>
      </c>
      <c r="T74" s="15">
        <v>119</v>
      </c>
      <c r="U74" s="15">
        <v>140</v>
      </c>
      <c r="V74" s="15">
        <v>98</v>
      </c>
      <c r="W74" s="106">
        <f t="shared" si="17"/>
        <v>255.49999999999997</v>
      </c>
      <c r="X74" s="28">
        <v>162</v>
      </c>
      <c r="Y74" s="15">
        <v>262</v>
      </c>
      <c r="Z74" s="15">
        <v>258</v>
      </c>
      <c r="AA74" s="106">
        <f t="shared" si="18"/>
        <v>359.4274809160305</v>
      </c>
      <c r="AB74" s="28">
        <v>168</v>
      </c>
      <c r="AC74" s="15">
        <v>152</v>
      </c>
      <c r="AD74" s="15">
        <v>37</v>
      </c>
      <c r="AE74" s="108">
        <f t="shared" si="19"/>
        <v>88.848684210526315</v>
      </c>
      <c r="AF74" s="13">
        <f t="shared" si="15"/>
        <v>944</v>
      </c>
      <c r="AG74" s="13">
        <f t="shared" si="20"/>
        <v>901</v>
      </c>
      <c r="AH74" s="15">
        <f t="shared" si="24"/>
        <v>882</v>
      </c>
      <c r="AI74" s="106">
        <f t="shared" si="22"/>
        <v>357.30299667036627</v>
      </c>
    </row>
    <row r="75" spans="1:35" x14ac:dyDescent="0.25">
      <c r="A75" s="13">
        <v>106</v>
      </c>
      <c r="B75" s="101" t="str">
        <f t="shared" si="23"/>
        <v>2016KS Hr. Králové</v>
      </c>
      <c r="C75" s="13">
        <v>2016</v>
      </c>
      <c r="D75" s="13" t="s">
        <v>55</v>
      </c>
      <c r="E75" s="28">
        <v>301.04820000000001</v>
      </c>
      <c r="F75" s="15">
        <v>301</v>
      </c>
      <c r="G75" s="29">
        <v>508</v>
      </c>
      <c r="H75" s="15">
        <v>0</v>
      </c>
      <c r="I75" s="15">
        <v>0</v>
      </c>
      <c r="J75" s="15">
        <v>0</v>
      </c>
      <c r="K75" s="106" t="str">
        <f t="shared" si="13"/>
        <v>0</v>
      </c>
      <c r="L75" s="28">
        <v>0</v>
      </c>
      <c r="M75" s="15">
        <v>0</v>
      </c>
      <c r="N75" s="15">
        <v>0</v>
      </c>
      <c r="O75" s="106" t="str">
        <f t="shared" si="14"/>
        <v>0</v>
      </c>
      <c r="P75" s="28">
        <v>408</v>
      </c>
      <c r="Q75" s="15">
        <v>298</v>
      </c>
      <c r="R75" s="15">
        <v>305</v>
      </c>
      <c r="S75" s="108">
        <f t="shared" si="16"/>
        <v>373.57382550335569</v>
      </c>
      <c r="T75" s="15">
        <v>119</v>
      </c>
      <c r="U75" s="15">
        <v>95</v>
      </c>
      <c r="V75" s="15">
        <v>96</v>
      </c>
      <c r="W75" s="106">
        <f t="shared" si="17"/>
        <v>368.84210526315792</v>
      </c>
      <c r="X75" s="28">
        <v>160</v>
      </c>
      <c r="Y75" s="15">
        <v>144</v>
      </c>
      <c r="Z75" s="15">
        <v>132</v>
      </c>
      <c r="AA75" s="106">
        <f t="shared" si="18"/>
        <v>334.58333333333331</v>
      </c>
      <c r="AB75" s="28">
        <v>171</v>
      </c>
      <c r="AC75" s="15">
        <v>159</v>
      </c>
      <c r="AD75" s="15">
        <v>117</v>
      </c>
      <c r="AE75" s="108">
        <f t="shared" si="19"/>
        <v>268.58490566037733</v>
      </c>
      <c r="AF75" s="13">
        <f t="shared" si="15"/>
        <v>858</v>
      </c>
      <c r="AG75" s="13">
        <f t="shared" si="20"/>
        <v>696</v>
      </c>
      <c r="AH75" s="15">
        <f t="shared" si="24"/>
        <v>650</v>
      </c>
      <c r="AI75" s="106">
        <f t="shared" si="22"/>
        <v>340.87643678160919</v>
      </c>
    </row>
    <row r="76" spans="1:35" x14ac:dyDescent="0.25">
      <c r="A76" s="13">
        <v>107</v>
      </c>
      <c r="B76" s="101" t="str">
        <f t="shared" si="23"/>
        <v>2016KS Brno</v>
      </c>
      <c r="C76" s="13">
        <v>2016</v>
      </c>
      <c r="D76" s="13" t="s">
        <v>67</v>
      </c>
      <c r="E76" s="28">
        <v>487.33109999999999</v>
      </c>
      <c r="F76" s="15">
        <v>548</v>
      </c>
      <c r="G76" s="29">
        <v>773</v>
      </c>
      <c r="H76" s="15">
        <v>0</v>
      </c>
      <c r="I76" s="15">
        <v>0</v>
      </c>
      <c r="J76" s="15">
        <v>0</v>
      </c>
      <c r="K76" s="106" t="str">
        <f t="shared" si="13"/>
        <v>0</v>
      </c>
      <c r="L76" s="28">
        <v>0</v>
      </c>
      <c r="M76" s="15">
        <v>0</v>
      </c>
      <c r="N76" s="15">
        <v>0</v>
      </c>
      <c r="O76" s="106" t="str">
        <f t="shared" si="14"/>
        <v>0</v>
      </c>
      <c r="P76" s="28">
        <v>1327</v>
      </c>
      <c r="Q76" s="15">
        <v>1142</v>
      </c>
      <c r="R76" s="15">
        <v>1139</v>
      </c>
      <c r="S76" s="108">
        <f t="shared" si="16"/>
        <v>364.04115586690017</v>
      </c>
      <c r="T76" s="15">
        <v>146</v>
      </c>
      <c r="U76" s="15">
        <v>192</v>
      </c>
      <c r="V76" s="15">
        <v>150</v>
      </c>
      <c r="W76" s="106">
        <f t="shared" si="17"/>
        <v>285.15625</v>
      </c>
      <c r="X76" s="28">
        <v>533</v>
      </c>
      <c r="Y76" s="15">
        <v>441</v>
      </c>
      <c r="Z76" s="15">
        <v>681</v>
      </c>
      <c r="AA76" s="106">
        <f t="shared" si="18"/>
        <v>563.63945578231289</v>
      </c>
      <c r="AB76" s="28">
        <v>64</v>
      </c>
      <c r="AC76" s="15">
        <v>73</v>
      </c>
      <c r="AD76" s="15">
        <v>30</v>
      </c>
      <c r="AE76" s="108">
        <f t="shared" si="19"/>
        <v>150</v>
      </c>
      <c r="AF76" s="13">
        <f t="shared" si="15"/>
        <v>2070</v>
      </c>
      <c r="AG76" s="13">
        <f t="shared" si="20"/>
        <v>1848</v>
      </c>
      <c r="AH76" s="15">
        <f t="shared" si="24"/>
        <v>2000</v>
      </c>
      <c r="AI76" s="106">
        <f t="shared" si="22"/>
        <v>395.02164502164504</v>
      </c>
    </row>
    <row r="77" spans="1:35" x14ac:dyDescent="0.25">
      <c r="A77" s="13">
        <v>108</v>
      </c>
      <c r="B77" s="101" t="str">
        <f t="shared" si="23"/>
        <v>2016KS Ostrava</v>
      </c>
      <c r="C77" s="13">
        <v>2016</v>
      </c>
      <c r="D77" s="13" t="s">
        <v>82</v>
      </c>
      <c r="E77" s="28">
        <v>363.0437</v>
      </c>
      <c r="F77" s="15">
        <v>260</v>
      </c>
      <c r="G77" s="29">
        <v>760</v>
      </c>
      <c r="H77" s="15">
        <v>0</v>
      </c>
      <c r="I77" s="15">
        <v>0</v>
      </c>
      <c r="J77" s="15">
        <v>0</v>
      </c>
      <c r="K77" s="106" t="str">
        <f t="shared" si="13"/>
        <v>0</v>
      </c>
      <c r="L77" s="28">
        <v>0</v>
      </c>
      <c r="M77" s="15">
        <v>0</v>
      </c>
      <c r="N77" s="15">
        <v>0</v>
      </c>
      <c r="O77" s="106" t="str">
        <f t="shared" si="14"/>
        <v>0</v>
      </c>
      <c r="P77" s="28">
        <v>534</v>
      </c>
      <c r="Q77" s="15">
        <v>444</v>
      </c>
      <c r="R77" s="15">
        <v>391</v>
      </c>
      <c r="S77" s="108">
        <f t="shared" si="16"/>
        <v>321.43018018018017</v>
      </c>
      <c r="T77" s="15">
        <v>297</v>
      </c>
      <c r="U77" s="15">
        <v>327</v>
      </c>
      <c r="V77" s="15">
        <v>177</v>
      </c>
      <c r="W77" s="106">
        <f t="shared" si="17"/>
        <v>197.56880733944953</v>
      </c>
      <c r="X77" s="28">
        <v>255</v>
      </c>
      <c r="Y77" s="15">
        <v>187</v>
      </c>
      <c r="Z77" s="15">
        <v>324</v>
      </c>
      <c r="AA77" s="106">
        <f t="shared" si="18"/>
        <v>632.40641711229944</v>
      </c>
      <c r="AB77" s="28">
        <v>77</v>
      </c>
      <c r="AC77" s="15">
        <v>89</v>
      </c>
      <c r="AD77" s="15">
        <v>19</v>
      </c>
      <c r="AE77" s="108">
        <f t="shared" si="19"/>
        <v>77.921348314606746</v>
      </c>
      <c r="AF77" s="13">
        <f t="shared" si="15"/>
        <v>1163</v>
      </c>
      <c r="AG77" s="13">
        <f t="shared" si="20"/>
        <v>1047</v>
      </c>
      <c r="AH77" s="15">
        <f t="shared" si="24"/>
        <v>911</v>
      </c>
      <c r="AI77" s="106">
        <f t="shared" si="22"/>
        <v>317.58834765998091</v>
      </c>
    </row>
    <row r="78" spans="1:35" x14ac:dyDescent="0.25">
      <c r="A78" s="13">
        <v>101</v>
      </c>
      <c r="B78" s="101" t="str">
        <f t="shared" si="23"/>
        <v>2017MS Praha</v>
      </c>
      <c r="C78" s="13">
        <v>2017</v>
      </c>
      <c r="D78" s="13" t="s">
        <v>3</v>
      </c>
      <c r="E78" s="28">
        <v>666.65039999999999</v>
      </c>
      <c r="F78" s="15">
        <v>615</v>
      </c>
      <c r="G78" s="29">
        <v>1380</v>
      </c>
      <c r="H78" s="15">
        <v>0</v>
      </c>
      <c r="I78" s="15">
        <v>0</v>
      </c>
      <c r="J78" s="15">
        <v>0</v>
      </c>
      <c r="K78" s="106" t="str">
        <f t="shared" si="13"/>
        <v>0</v>
      </c>
      <c r="L78" s="28">
        <v>0</v>
      </c>
      <c r="M78" s="15">
        <v>0</v>
      </c>
      <c r="N78" s="15">
        <v>0</v>
      </c>
      <c r="O78" s="106" t="str">
        <f t="shared" si="14"/>
        <v>0</v>
      </c>
      <c r="P78" s="28">
        <v>2163</v>
      </c>
      <c r="Q78" s="15">
        <v>2116</v>
      </c>
      <c r="R78" s="15">
        <v>2568</v>
      </c>
      <c r="S78" s="108">
        <f t="shared" si="16"/>
        <v>442.9678638941399</v>
      </c>
      <c r="T78" s="15">
        <v>347</v>
      </c>
      <c r="U78" s="15">
        <v>254</v>
      </c>
      <c r="V78" s="15">
        <v>593</v>
      </c>
      <c r="W78" s="106">
        <f t="shared" si="17"/>
        <v>852.14566929133855</v>
      </c>
      <c r="X78" s="28">
        <v>383</v>
      </c>
      <c r="Y78" s="15">
        <v>666</v>
      </c>
      <c r="Z78" s="15">
        <v>1191</v>
      </c>
      <c r="AA78" s="106">
        <f t="shared" si="18"/>
        <v>652.72522522522524</v>
      </c>
      <c r="AB78" s="28">
        <v>323</v>
      </c>
      <c r="AC78" s="15">
        <v>214</v>
      </c>
      <c r="AD78" s="15">
        <v>334</v>
      </c>
      <c r="AE78" s="108">
        <f t="shared" si="19"/>
        <v>569.67289719626172</v>
      </c>
      <c r="AF78" s="13">
        <f t="shared" si="15"/>
        <v>3216</v>
      </c>
      <c r="AG78" s="13">
        <f t="shared" si="20"/>
        <v>3250</v>
      </c>
      <c r="AH78" s="15">
        <f t="shared" si="24"/>
        <v>4686</v>
      </c>
      <c r="AI78" s="106">
        <f t="shared" si="22"/>
        <v>526.27384615384608</v>
      </c>
    </row>
    <row r="79" spans="1:35" x14ac:dyDescent="0.25">
      <c r="A79" s="13">
        <v>102</v>
      </c>
      <c r="B79" s="101" t="str">
        <f t="shared" si="23"/>
        <v>2017KS Praha</v>
      </c>
      <c r="C79" s="13">
        <v>2017</v>
      </c>
      <c r="D79" s="13" t="s">
        <v>14</v>
      </c>
      <c r="E79" s="28">
        <v>387.48869999999999</v>
      </c>
      <c r="F79" s="15">
        <v>373</v>
      </c>
      <c r="G79" s="29">
        <v>730</v>
      </c>
      <c r="H79" s="15">
        <v>0</v>
      </c>
      <c r="I79" s="15">
        <v>0</v>
      </c>
      <c r="J79" s="15">
        <v>0</v>
      </c>
      <c r="K79" s="106" t="str">
        <f t="shared" si="13"/>
        <v>0</v>
      </c>
      <c r="L79" s="28">
        <v>0</v>
      </c>
      <c r="M79" s="15">
        <v>0</v>
      </c>
      <c r="N79" s="15">
        <v>0</v>
      </c>
      <c r="O79" s="106" t="str">
        <f t="shared" si="14"/>
        <v>0</v>
      </c>
      <c r="P79" s="28">
        <v>609</v>
      </c>
      <c r="Q79" s="15">
        <v>509</v>
      </c>
      <c r="R79" s="15">
        <v>474</v>
      </c>
      <c r="S79" s="108">
        <f t="shared" si="16"/>
        <v>339.90176817288801</v>
      </c>
      <c r="T79" s="15">
        <v>86</v>
      </c>
      <c r="U79" s="15">
        <v>98</v>
      </c>
      <c r="V79" s="15">
        <v>71</v>
      </c>
      <c r="W79" s="106">
        <f t="shared" si="17"/>
        <v>264.4387755102041</v>
      </c>
      <c r="X79" s="28">
        <v>122</v>
      </c>
      <c r="Y79" s="15">
        <v>87</v>
      </c>
      <c r="Z79" s="15">
        <v>165</v>
      </c>
      <c r="AA79" s="106">
        <f t="shared" si="18"/>
        <v>692.24137931034488</v>
      </c>
      <c r="AB79" s="28">
        <v>77</v>
      </c>
      <c r="AC79" s="15">
        <v>92</v>
      </c>
      <c r="AD79" s="15">
        <v>22</v>
      </c>
      <c r="AE79" s="108">
        <f t="shared" si="19"/>
        <v>87.282608695652172</v>
      </c>
      <c r="AF79" s="13">
        <f t="shared" si="15"/>
        <v>894</v>
      </c>
      <c r="AG79" s="13">
        <f t="shared" si="20"/>
        <v>786</v>
      </c>
      <c r="AH79" s="15">
        <f t="shared" si="24"/>
        <v>732</v>
      </c>
      <c r="AI79" s="106">
        <f t="shared" si="22"/>
        <v>339.92366412213738</v>
      </c>
    </row>
    <row r="80" spans="1:35" x14ac:dyDescent="0.25">
      <c r="A80" s="13">
        <v>103</v>
      </c>
      <c r="B80" s="101" t="str">
        <f t="shared" si="23"/>
        <v>2017KS Č. Budějovice</v>
      </c>
      <c r="C80" s="13">
        <v>2017</v>
      </c>
      <c r="D80" s="13" t="s">
        <v>25</v>
      </c>
      <c r="E80" s="28">
        <v>273.34660000000002</v>
      </c>
      <c r="F80" s="15">
        <v>202</v>
      </c>
      <c r="G80" s="29">
        <v>557</v>
      </c>
      <c r="H80" s="15">
        <v>0</v>
      </c>
      <c r="I80" s="15">
        <v>0</v>
      </c>
      <c r="J80" s="15">
        <v>0</v>
      </c>
      <c r="K80" s="106" t="str">
        <f t="shared" si="13"/>
        <v>0</v>
      </c>
      <c r="L80" s="28">
        <v>0</v>
      </c>
      <c r="M80" s="15">
        <v>0</v>
      </c>
      <c r="N80" s="15">
        <v>0</v>
      </c>
      <c r="O80" s="106" t="str">
        <f t="shared" si="14"/>
        <v>0</v>
      </c>
      <c r="P80" s="28">
        <v>254</v>
      </c>
      <c r="Q80" s="15">
        <v>243</v>
      </c>
      <c r="R80" s="15">
        <v>122</v>
      </c>
      <c r="S80" s="108">
        <f t="shared" si="16"/>
        <v>183.25102880658437</v>
      </c>
      <c r="T80" s="15">
        <v>79</v>
      </c>
      <c r="U80" s="15">
        <v>85</v>
      </c>
      <c r="V80" s="15">
        <v>25</v>
      </c>
      <c r="W80" s="106">
        <f t="shared" si="17"/>
        <v>107.35294117647059</v>
      </c>
      <c r="X80" s="28">
        <v>94</v>
      </c>
      <c r="Y80" s="15">
        <v>100</v>
      </c>
      <c r="Z80" s="15">
        <v>67</v>
      </c>
      <c r="AA80" s="106">
        <f t="shared" si="18"/>
        <v>244.55</v>
      </c>
      <c r="AB80" s="28">
        <v>7</v>
      </c>
      <c r="AC80" s="15">
        <v>6</v>
      </c>
      <c r="AD80" s="15">
        <v>1</v>
      </c>
      <c r="AE80" s="108">
        <f t="shared" si="19"/>
        <v>60.833333333333329</v>
      </c>
      <c r="AF80" s="13">
        <f t="shared" si="15"/>
        <v>434</v>
      </c>
      <c r="AG80" s="13">
        <f t="shared" si="20"/>
        <v>434</v>
      </c>
      <c r="AH80" s="15">
        <f t="shared" si="24"/>
        <v>215</v>
      </c>
      <c r="AI80" s="106">
        <f t="shared" si="22"/>
        <v>180.81797235023043</v>
      </c>
    </row>
    <row r="81" spans="1:35" x14ac:dyDescent="0.25">
      <c r="A81" s="13">
        <v>104</v>
      </c>
      <c r="B81" s="101" t="str">
        <f t="shared" si="23"/>
        <v>2017KS Plzeň</v>
      </c>
      <c r="C81" s="13">
        <v>2017</v>
      </c>
      <c r="D81" s="13" t="s">
        <v>34</v>
      </c>
      <c r="E81" s="28">
        <v>274.14909999999998</v>
      </c>
      <c r="F81" s="15">
        <v>274</v>
      </c>
      <c r="G81" s="29">
        <v>519</v>
      </c>
      <c r="H81" s="15">
        <v>0</v>
      </c>
      <c r="I81" s="15">
        <v>0</v>
      </c>
      <c r="J81" s="15">
        <v>0</v>
      </c>
      <c r="K81" s="106" t="str">
        <f t="shared" si="13"/>
        <v>0</v>
      </c>
      <c r="L81" s="28">
        <v>0</v>
      </c>
      <c r="M81" s="15">
        <v>0</v>
      </c>
      <c r="N81" s="15">
        <v>0</v>
      </c>
      <c r="O81" s="106" t="str">
        <f t="shared" si="14"/>
        <v>0</v>
      </c>
      <c r="P81" s="28">
        <v>547</v>
      </c>
      <c r="Q81" s="15">
        <v>557</v>
      </c>
      <c r="R81" s="15">
        <v>352</v>
      </c>
      <c r="S81" s="108">
        <f t="shared" si="16"/>
        <v>230.66427289048474</v>
      </c>
      <c r="T81" s="15">
        <v>117</v>
      </c>
      <c r="U81" s="15">
        <v>132</v>
      </c>
      <c r="V81" s="15">
        <v>55</v>
      </c>
      <c r="W81" s="106">
        <f t="shared" si="17"/>
        <v>152.08333333333334</v>
      </c>
      <c r="X81" s="28">
        <v>86</v>
      </c>
      <c r="Y81" s="15">
        <v>92</v>
      </c>
      <c r="Z81" s="15">
        <v>99</v>
      </c>
      <c r="AA81" s="106">
        <f t="shared" si="18"/>
        <v>392.77173913043475</v>
      </c>
      <c r="AB81" s="28">
        <v>92</v>
      </c>
      <c r="AC81" s="15">
        <v>77</v>
      </c>
      <c r="AD81" s="15">
        <v>31</v>
      </c>
      <c r="AE81" s="108">
        <f t="shared" si="19"/>
        <v>146.94805194805195</v>
      </c>
      <c r="AF81" s="13">
        <f t="shared" si="15"/>
        <v>842</v>
      </c>
      <c r="AG81" s="13">
        <f t="shared" si="20"/>
        <v>858</v>
      </c>
      <c r="AH81" s="15">
        <f t="shared" si="24"/>
        <v>537</v>
      </c>
      <c r="AI81" s="106">
        <f t="shared" si="22"/>
        <v>228.44405594405592</v>
      </c>
    </row>
    <row r="82" spans="1:35" x14ac:dyDescent="0.25">
      <c r="A82" s="13">
        <v>105</v>
      </c>
      <c r="B82" s="101" t="str">
        <f t="shared" si="23"/>
        <v>2017KS Ústí n. Labem</v>
      </c>
      <c r="C82" s="13">
        <v>2017</v>
      </c>
      <c r="D82" s="13" t="s">
        <v>44</v>
      </c>
      <c r="E82" s="28">
        <v>451.41419999999999</v>
      </c>
      <c r="F82" s="15">
        <v>368</v>
      </c>
      <c r="G82" s="29">
        <v>959</v>
      </c>
      <c r="H82" s="15">
        <v>0</v>
      </c>
      <c r="I82" s="15">
        <v>0</v>
      </c>
      <c r="J82" s="15">
        <v>0</v>
      </c>
      <c r="K82" s="106" t="str">
        <f t="shared" si="13"/>
        <v>0</v>
      </c>
      <c r="L82" s="28">
        <v>0</v>
      </c>
      <c r="M82" s="15">
        <v>0</v>
      </c>
      <c r="N82" s="15">
        <v>0</v>
      </c>
      <c r="O82" s="106" t="str">
        <f t="shared" si="14"/>
        <v>0</v>
      </c>
      <c r="P82" s="28">
        <v>622</v>
      </c>
      <c r="Q82" s="15">
        <v>482</v>
      </c>
      <c r="R82" s="15">
        <v>629</v>
      </c>
      <c r="S82" s="108">
        <f t="shared" si="16"/>
        <v>476.31742738589213</v>
      </c>
      <c r="T82" s="15">
        <v>198</v>
      </c>
      <c r="U82" s="15">
        <v>125</v>
      </c>
      <c r="V82" s="15">
        <v>170</v>
      </c>
      <c r="W82" s="106">
        <f t="shared" si="17"/>
        <v>496.40000000000003</v>
      </c>
      <c r="X82" s="28">
        <v>188</v>
      </c>
      <c r="Y82" s="15">
        <v>162</v>
      </c>
      <c r="Z82" s="15">
        <v>284</v>
      </c>
      <c r="AA82" s="106">
        <f t="shared" si="18"/>
        <v>639.87654320987656</v>
      </c>
      <c r="AB82" s="28">
        <v>45</v>
      </c>
      <c r="AC82" s="15">
        <v>51</v>
      </c>
      <c r="AD82" s="15">
        <v>31</v>
      </c>
      <c r="AE82" s="108">
        <f t="shared" si="19"/>
        <v>221.8627450980392</v>
      </c>
      <c r="AF82" s="13">
        <f t="shared" si="15"/>
        <v>1053</v>
      </c>
      <c r="AG82" s="13">
        <f t="shared" si="20"/>
        <v>820</v>
      </c>
      <c r="AH82" s="15">
        <f t="shared" si="24"/>
        <v>1114</v>
      </c>
      <c r="AI82" s="106">
        <f t="shared" si="22"/>
        <v>495.86585365853659</v>
      </c>
    </row>
    <row r="83" spans="1:35" x14ac:dyDescent="0.25">
      <c r="A83" s="13">
        <v>106</v>
      </c>
      <c r="B83" s="101" t="str">
        <f t="shared" si="23"/>
        <v>2017KS Hr. Králové</v>
      </c>
      <c r="C83" s="13">
        <v>2017</v>
      </c>
      <c r="D83" s="13" t="s">
        <v>55</v>
      </c>
      <c r="E83" s="28">
        <v>319.07679999999999</v>
      </c>
      <c r="F83" s="15">
        <v>330</v>
      </c>
      <c r="G83" s="29">
        <v>527</v>
      </c>
      <c r="H83" s="15">
        <v>0</v>
      </c>
      <c r="I83" s="15">
        <v>0</v>
      </c>
      <c r="J83" s="15">
        <v>0</v>
      </c>
      <c r="K83" s="106" t="str">
        <f t="shared" si="13"/>
        <v>0</v>
      </c>
      <c r="L83" s="28">
        <v>0</v>
      </c>
      <c r="M83" s="15">
        <v>0</v>
      </c>
      <c r="N83" s="15">
        <v>0</v>
      </c>
      <c r="O83" s="106" t="str">
        <f t="shared" si="14"/>
        <v>0</v>
      </c>
      <c r="P83" s="28">
        <v>415</v>
      </c>
      <c r="Q83" s="15">
        <v>378</v>
      </c>
      <c r="R83" s="15">
        <v>343</v>
      </c>
      <c r="S83" s="108">
        <f t="shared" si="16"/>
        <v>331.2037037037037</v>
      </c>
      <c r="T83" s="15">
        <v>103</v>
      </c>
      <c r="U83" s="15">
        <v>110</v>
      </c>
      <c r="V83" s="15">
        <v>89</v>
      </c>
      <c r="W83" s="106">
        <f>+IF(U83 =0,"-",V83/U83*365)</f>
        <v>295.31818181818181</v>
      </c>
      <c r="X83" s="28">
        <v>148</v>
      </c>
      <c r="Y83" s="15">
        <v>115</v>
      </c>
      <c r="Z83" s="15">
        <v>165</v>
      </c>
      <c r="AA83" s="106">
        <f t="shared" si="18"/>
        <v>523.695652173913</v>
      </c>
      <c r="AB83" s="28">
        <v>228</v>
      </c>
      <c r="AC83" s="15">
        <v>161</v>
      </c>
      <c r="AD83" s="15">
        <v>184</v>
      </c>
      <c r="AE83" s="108">
        <f t="shared" si="19"/>
        <v>417.14285714285711</v>
      </c>
      <c r="AF83" s="13">
        <f t="shared" si="15"/>
        <v>894</v>
      </c>
      <c r="AG83" s="13">
        <f t="shared" si="20"/>
        <v>764</v>
      </c>
      <c r="AH83" s="15">
        <f t="shared" si="24"/>
        <v>781</v>
      </c>
      <c r="AI83" s="106">
        <f t="shared" si="22"/>
        <v>373.12172774869111</v>
      </c>
    </row>
    <row r="84" spans="1:35" x14ac:dyDescent="0.25">
      <c r="A84" s="13">
        <v>107</v>
      </c>
      <c r="B84" s="101" t="str">
        <f t="shared" si="23"/>
        <v>2017KS Brno</v>
      </c>
      <c r="C84" s="13">
        <v>2017</v>
      </c>
      <c r="D84" s="13" t="s">
        <v>67</v>
      </c>
      <c r="E84" s="28">
        <v>534.62360000000001</v>
      </c>
      <c r="F84" s="15">
        <v>567</v>
      </c>
      <c r="G84" s="29">
        <v>781</v>
      </c>
      <c r="H84" s="15">
        <v>0</v>
      </c>
      <c r="I84" s="15">
        <v>0</v>
      </c>
      <c r="J84" s="15">
        <v>0</v>
      </c>
      <c r="K84" s="106" t="str">
        <f t="shared" si="13"/>
        <v>0</v>
      </c>
      <c r="L84" s="28">
        <v>0</v>
      </c>
      <c r="M84" s="15">
        <v>0</v>
      </c>
      <c r="N84" s="15">
        <v>0</v>
      </c>
      <c r="O84" s="106" t="str">
        <f t="shared" si="14"/>
        <v>0</v>
      </c>
      <c r="P84" s="28">
        <v>1580</v>
      </c>
      <c r="Q84" s="15">
        <v>1475</v>
      </c>
      <c r="R84" s="15">
        <v>1245</v>
      </c>
      <c r="S84" s="108">
        <f t="shared" si="16"/>
        <v>308.08474576271186</v>
      </c>
      <c r="T84" s="15">
        <v>114</v>
      </c>
      <c r="U84" s="15">
        <v>126</v>
      </c>
      <c r="V84" s="15">
        <v>138</v>
      </c>
      <c r="W84" s="106">
        <f t="shared" si="17"/>
        <v>399.76190476190482</v>
      </c>
      <c r="X84" s="28">
        <v>414</v>
      </c>
      <c r="Y84" s="15">
        <v>452</v>
      </c>
      <c r="Z84" s="15">
        <v>643</v>
      </c>
      <c r="AA84" s="106">
        <f t="shared" si="18"/>
        <v>519.23672566371681</v>
      </c>
      <c r="AB84" s="28">
        <v>72</v>
      </c>
      <c r="AC84" s="15">
        <v>60</v>
      </c>
      <c r="AD84" s="15">
        <v>42</v>
      </c>
      <c r="AE84" s="108">
        <f t="shared" si="19"/>
        <v>255.49999999999997</v>
      </c>
      <c r="AF84" s="13">
        <f t="shared" si="15"/>
        <v>2180</v>
      </c>
      <c r="AG84" s="13">
        <f t="shared" si="20"/>
        <v>2113</v>
      </c>
      <c r="AH84" s="15">
        <f t="shared" si="24"/>
        <v>2068</v>
      </c>
      <c r="AI84" s="106">
        <f t="shared" si="22"/>
        <v>357.22669190724088</v>
      </c>
    </row>
    <row r="85" spans="1:35" x14ac:dyDescent="0.25">
      <c r="A85" s="380">
        <v>108</v>
      </c>
      <c r="B85" s="381" t="str">
        <f t="shared" si="23"/>
        <v>2017KS Ostrava</v>
      </c>
      <c r="C85" s="380">
        <v>2017</v>
      </c>
      <c r="D85" s="380" t="s">
        <v>82</v>
      </c>
      <c r="E85" s="385">
        <v>343.58870000000002</v>
      </c>
      <c r="F85" s="384">
        <v>259</v>
      </c>
      <c r="G85" s="386">
        <v>720</v>
      </c>
      <c r="H85" s="385">
        <v>0</v>
      </c>
      <c r="I85" s="384">
        <v>0</v>
      </c>
      <c r="J85" s="384">
        <v>0</v>
      </c>
      <c r="K85" s="386" t="str">
        <f t="shared" si="13"/>
        <v>0</v>
      </c>
      <c r="L85" s="384">
        <v>0</v>
      </c>
      <c r="M85" s="384">
        <v>0</v>
      </c>
      <c r="N85" s="384">
        <v>0</v>
      </c>
      <c r="O85" s="386" t="str">
        <f t="shared" si="14"/>
        <v>0</v>
      </c>
      <c r="P85" s="385">
        <v>566</v>
      </c>
      <c r="Q85" s="384">
        <v>557</v>
      </c>
      <c r="R85" s="384">
        <v>400</v>
      </c>
      <c r="S85" s="386">
        <f t="shared" si="16"/>
        <v>262.11849192100539</v>
      </c>
      <c r="T85" s="384">
        <v>260</v>
      </c>
      <c r="U85" s="384">
        <v>268</v>
      </c>
      <c r="V85" s="384">
        <v>169</v>
      </c>
      <c r="W85" s="386">
        <f t="shared" si="17"/>
        <v>230.16791044776119</v>
      </c>
      <c r="X85" s="384">
        <v>247</v>
      </c>
      <c r="Y85" s="384">
        <v>189</v>
      </c>
      <c r="Z85" s="384">
        <v>382</v>
      </c>
      <c r="AA85" s="384">
        <f t="shared" si="18"/>
        <v>737.72486772486775</v>
      </c>
      <c r="AB85" s="385">
        <v>84</v>
      </c>
      <c r="AC85" s="384">
        <v>74</v>
      </c>
      <c r="AD85" s="384">
        <v>29</v>
      </c>
      <c r="AE85" s="386">
        <f t="shared" si="19"/>
        <v>143.04054054054055</v>
      </c>
      <c r="AF85" s="384">
        <f t="shared" si="15"/>
        <v>1157</v>
      </c>
      <c r="AG85" s="384">
        <f t="shared" si="20"/>
        <v>1088</v>
      </c>
      <c r="AH85" s="15">
        <f t="shared" si="24"/>
        <v>980</v>
      </c>
      <c r="AI85" s="384">
        <f t="shared" si="22"/>
        <v>328.76838235294116</v>
      </c>
    </row>
    <row r="86" spans="1:35" x14ac:dyDescent="0.25">
      <c r="A86" s="13">
        <v>101</v>
      </c>
      <c r="B86" s="101" t="str">
        <f t="shared" ref="B86:B93" si="25">CONCATENATE(C86,D86)</f>
        <v>2018MS Praha</v>
      </c>
      <c r="C86" s="13">
        <v>2018</v>
      </c>
      <c r="D86" s="13" t="s">
        <v>3</v>
      </c>
      <c r="E86" s="28">
        <v>569</v>
      </c>
      <c r="F86" s="15">
        <v>427</v>
      </c>
      <c r="G86" s="29">
        <v>1231</v>
      </c>
      <c r="H86" s="15">
        <v>0</v>
      </c>
      <c r="I86" s="15">
        <v>0</v>
      </c>
      <c r="J86" s="15">
        <v>0</v>
      </c>
      <c r="K86" s="15" t="str">
        <f t="shared" ref="K86:K93" si="26">+IF(I86 =0,"0",J86/I86*365)</f>
        <v>0</v>
      </c>
      <c r="L86" s="28">
        <v>0</v>
      </c>
      <c r="M86" s="15">
        <v>0</v>
      </c>
      <c r="N86" s="15">
        <v>0</v>
      </c>
      <c r="O86" s="15" t="str">
        <f t="shared" ref="O86:O93" si="27">+IF(M86 =0,"0",N86/M86*365)</f>
        <v>0</v>
      </c>
      <c r="P86" s="28">
        <v>2465</v>
      </c>
      <c r="Q86" s="15">
        <v>2374</v>
      </c>
      <c r="R86" s="15">
        <v>2658</v>
      </c>
      <c r="S86" s="29">
        <f t="shared" si="16"/>
        <v>408.66470092670602</v>
      </c>
      <c r="T86" s="15">
        <v>345</v>
      </c>
      <c r="U86" s="15">
        <v>356</v>
      </c>
      <c r="V86" s="15">
        <v>582</v>
      </c>
      <c r="W86" s="15">
        <f t="shared" si="17"/>
        <v>596.71348314606746</v>
      </c>
      <c r="X86" s="28">
        <v>415</v>
      </c>
      <c r="Y86" s="15">
        <v>378</v>
      </c>
      <c r="Z86" s="15">
        <v>1229</v>
      </c>
      <c r="AA86" s="15">
        <f t="shared" si="18"/>
        <v>1186.7328042328043</v>
      </c>
      <c r="AB86" s="28">
        <v>324</v>
      </c>
      <c r="AC86" s="15">
        <v>296</v>
      </c>
      <c r="AD86" s="15">
        <v>362</v>
      </c>
      <c r="AE86" s="29">
        <f t="shared" si="19"/>
        <v>446.38513513513516</v>
      </c>
      <c r="AF86" s="13">
        <f t="shared" ref="AF86:AF93" si="28">AB86+X86+T86+P86+L86+I86</f>
        <v>3549</v>
      </c>
      <c r="AG86" s="13">
        <f t="shared" ref="AG86:AG93" si="29">AC86+Y86+U86+Q86+M86+J86</f>
        <v>3404</v>
      </c>
      <c r="AH86" s="15">
        <f t="shared" si="24"/>
        <v>4831</v>
      </c>
      <c r="AI86" s="15">
        <f t="shared" ref="AI86:AI93" si="30">+IF(AG86 =0,"-",AH86/AG86*365)</f>
        <v>518.01263219741486</v>
      </c>
    </row>
    <row r="87" spans="1:35" x14ac:dyDescent="0.25">
      <c r="A87" s="13">
        <v>102</v>
      </c>
      <c r="B87" s="101" t="str">
        <f t="shared" si="25"/>
        <v>2018KS Praha</v>
      </c>
      <c r="C87" s="13">
        <v>2018</v>
      </c>
      <c r="D87" s="13" t="s">
        <v>14</v>
      </c>
      <c r="E87" s="28">
        <v>366</v>
      </c>
      <c r="F87" s="15">
        <v>278</v>
      </c>
      <c r="G87" s="29">
        <v>839</v>
      </c>
      <c r="H87" s="15">
        <v>0</v>
      </c>
      <c r="I87" s="15">
        <v>0</v>
      </c>
      <c r="J87" s="15">
        <v>0</v>
      </c>
      <c r="K87" s="106" t="str">
        <f t="shared" si="26"/>
        <v>0</v>
      </c>
      <c r="L87" s="28">
        <v>0</v>
      </c>
      <c r="M87" s="15">
        <v>0</v>
      </c>
      <c r="N87" s="15">
        <v>0</v>
      </c>
      <c r="O87" s="106" t="str">
        <f t="shared" si="27"/>
        <v>0</v>
      </c>
      <c r="P87" s="28">
        <v>666</v>
      </c>
      <c r="Q87" s="15">
        <v>507</v>
      </c>
      <c r="R87" s="15">
        <v>636</v>
      </c>
      <c r="S87" s="108">
        <f t="shared" si="16"/>
        <v>457.86982248520707</v>
      </c>
      <c r="T87" s="15">
        <v>138</v>
      </c>
      <c r="U87" s="15">
        <v>110</v>
      </c>
      <c r="V87" s="15">
        <v>99</v>
      </c>
      <c r="W87" s="106">
        <f t="shared" si="17"/>
        <v>328.5</v>
      </c>
      <c r="X87" s="28">
        <v>136</v>
      </c>
      <c r="Y87" s="15">
        <v>86</v>
      </c>
      <c r="Z87" s="15">
        <v>215</v>
      </c>
      <c r="AA87" s="106">
        <f t="shared" si="18"/>
        <v>912.5</v>
      </c>
      <c r="AB87" s="28">
        <v>71</v>
      </c>
      <c r="AC87" s="15">
        <v>60</v>
      </c>
      <c r="AD87" s="15">
        <v>33</v>
      </c>
      <c r="AE87" s="108">
        <f t="shared" si="19"/>
        <v>200.75000000000003</v>
      </c>
      <c r="AF87" s="13">
        <f t="shared" si="28"/>
        <v>1011</v>
      </c>
      <c r="AG87" s="13">
        <f t="shared" si="29"/>
        <v>763</v>
      </c>
      <c r="AH87" s="15">
        <f t="shared" si="24"/>
        <v>983</v>
      </c>
      <c r="AI87" s="106">
        <f t="shared" si="30"/>
        <v>470.24246395806028</v>
      </c>
    </row>
    <row r="88" spans="1:35" x14ac:dyDescent="0.25">
      <c r="A88" s="13">
        <v>103</v>
      </c>
      <c r="B88" s="101" t="str">
        <f t="shared" si="25"/>
        <v>2018KS Č. Budějovice</v>
      </c>
      <c r="C88" s="13">
        <v>2018</v>
      </c>
      <c r="D88" s="13" t="s">
        <v>25</v>
      </c>
      <c r="E88" s="28">
        <v>207</v>
      </c>
      <c r="F88" s="15">
        <v>147</v>
      </c>
      <c r="G88" s="29">
        <v>440</v>
      </c>
      <c r="H88" s="15">
        <v>0</v>
      </c>
      <c r="I88" s="15">
        <v>0</v>
      </c>
      <c r="J88" s="15">
        <v>0</v>
      </c>
      <c r="K88" s="106" t="str">
        <f t="shared" si="26"/>
        <v>0</v>
      </c>
      <c r="L88" s="28">
        <v>0</v>
      </c>
      <c r="M88" s="15">
        <v>0</v>
      </c>
      <c r="N88" s="15">
        <v>0</v>
      </c>
      <c r="O88" s="106" t="str">
        <f t="shared" si="27"/>
        <v>0</v>
      </c>
      <c r="P88" s="28">
        <v>321</v>
      </c>
      <c r="Q88" s="15">
        <v>278</v>
      </c>
      <c r="R88" s="15">
        <v>162</v>
      </c>
      <c r="S88" s="108">
        <f t="shared" si="16"/>
        <v>212.69784172661872</v>
      </c>
      <c r="T88" s="15">
        <v>94</v>
      </c>
      <c r="U88" s="15">
        <v>83</v>
      </c>
      <c r="V88" s="15">
        <v>36</v>
      </c>
      <c r="W88" s="106">
        <f t="shared" si="17"/>
        <v>158.31325301204819</v>
      </c>
      <c r="X88" s="28">
        <v>74</v>
      </c>
      <c r="Y88" s="15">
        <v>95</v>
      </c>
      <c r="Z88" s="15">
        <v>46</v>
      </c>
      <c r="AA88" s="106">
        <f t="shared" si="18"/>
        <v>176.73684210526315</v>
      </c>
      <c r="AB88" s="28">
        <v>10</v>
      </c>
      <c r="AC88" s="15">
        <v>8</v>
      </c>
      <c r="AD88" s="15">
        <v>3</v>
      </c>
      <c r="AE88" s="108">
        <f t="shared" si="19"/>
        <v>136.875</v>
      </c>
      <c r="AF88" s="13">
        <f t="shared" si="28"/>
        <v>499</v>
      </c>
      <c r="AG88" s="13">
        <f t="shared" si="29"/>
        <v>464</v>
      </c>
      <c r="AH88" s="15">
        <f t="shared" si="24"/>
        <v>247</v>
      </c>
      <c r="AI88" s="106">
        <f t="shared" si="30"/>
        <v>194.29956896551724</v>
      </c>
    </row>
    <row r="89" spans="1:35" x14ac:dyDescent="0.25">
      <c r="A89" s="13">
        <v>104</v>
      </c>
      <c r="B89" s="101" t="str">
        <f t="shared" si="25"/>
        <v>2018KS Plzeň</v>
      </c>
      <c r="C89" s="13">
        <v>2018</v>
      </c>
      <c r="D89" s="13" t="s">
        <v>34</v>
      </c>
      <c r="E89" s="28">
        <v>258</v>
      </c>
      <c r="F89" s="15">
        <v>277</v>
      </c>
      <c r="G89" s="29">
        <v>481</v>
      </c>
      <c r="H89" s="15">
        <v>0</v>
      </c>
      <c r="I89" s="15">
        <v>0</v>
      </c>
      <c r="J89" s="15">
        <v>0</v>
      </c>
      <c r="K89" s="106" t="str">
        <f t="shared" si="26"/>
        <v>0</v>
      </c>
      <c r="L89" s="28">
        <v>0</v>
      </c>
      <c r="M89" s="15">
        <v>0</v>
      </c>
      <c r="N89" s="15">
        <v>0</v>
      </c>
      <c r="O89" s="106" t="str">
        <f t="shared" si="27"/>
        <v>0</v>
      </c>
      <c r="P89" s="28">
        <v>730</v>
      </c>
      <c r="Q89" s="15">
        <v>589</v>
      </c>
      <c r="R89" s="15">
        <v>494</v>
      </c>
      <c r="S89" s="108">
        <f t="shared" si="16"/>
        <v>306.12903225806451</v>
      </c>
      <c r="T89" s="15">
        <v>107</v>
      </c>
      <c r="U89" s="15">
        <v>86</v>
      </c>
      <c r="V89" s="15">
        <v>76</v>
      </c>
      <c r="W89" s="106">
        <f t="shared" si="17"/>
        <v>322.55813953488371</v>
      </c>
      <c r="X89" s="28">
        <v>103</v>
      </c>
      <c r="Y89" s="15">
        <v>86</v>
      </c>
      <c r="Z89" s="15">
        <v>116</v>
      </c>
      <c r="AA89" s="106">
        <f t="shared" si="18"/>
        <v>492.32558139534882</v>
      </c>
      <c r="AB89" s="28">
        <v>83</v>
      </c>
      <c r="AC89" s="15">
        <v>88</v>
      </c>
      <c r="AD89" s="15">
        <v>26</v>
      </c>
      <c r="AE89" s="108">
        <f t="shared" si="19"/>
        <v>107.84090909090909</v>
      </c>
      <c r="AF89" s="13">
        <f t="shared" si="28"/>
        <v>1023</v>
      </c>
      <c r="AG89" s="13">
        <f t="shared" si="29"/>
        <v>849</v>
      </c>
      <c r="AH89" s="15">
        <f t="shared" si="24"/>
        <v>712</v>
      </c>
      <c r="AI89" s="106">
        <f t="shared" si="30"/>
        <v>306.1012956419317</v>
      </c>
    </row>
    <row r="90" spans="1:35" x14ac:dyDescent="0.25">
      <c r="A90" s="13">
        <v>105</v>
      </c>
      <c r="B90" s="101" t="str">
        <f t="shared" si="25"/>
        <v>2018KS Ústí n. Labem</v>
      </c>
      <c r="C90" s="13">
        <v>2018</v>
      </c>
      <c r="D90" s="13" t="s">
        <v>44</v>
      </c>
      <c r="E90" s="28">
        <v>436</v>
      </c>
      <c r="F90" s="15">
        <v>363</v>
      </c>
      <c r="G90" s="29">
        <v>938</v>
      </c>
      <c r="H90" s="15">
        <v>0</v>
      </c>
      <c r="I90" s="15">
        <v>0</v>
      </c>
      <c r="J90" s="15">
        <v>0</v>
      </c>
      <c r="K90" s="106" t="str">
        <f t="shared" si="26"/>
        <v>0</v>
      </c>
      <c r="L90" s="28">
        <v>0</v>
      </c>
      <c r="M90" s="15">
        <v>0</v>
      </c>
      <c r="N90" s="15">
        <v>0</v>
      </c>
      <c r="O90" s="106" t="str">
        <f t="shared" si="27"/>
        <v>0</v>
      </c>
      <c r="P90" s="28">
        <v>577</v>
      </c>
      <c r="Q90" s="15">
        <v>521</v>
      </c>
      <c r="R90" s="15">
        <v>686</v>
      </c>
      <c r="S90" s="108">
        <f t="shared" si="16"/>
        <v>480.59500959692895</v>
      </c>
      <c r="T90" s="15">
        <v>149</v>
      </c>
      <c r="U90" s="15">
        <v>163</v>
      </c>
      <c r="V90" s="15">
        <v>156</v>
      </c>
      <c r="W90" s="106">
        <f t="shared" si="17"/>
        <v>349.32515337423314</v>
      </c>
      <c r="X90" s="28">
        <v>120</v>
      </c>
      <c r="Y90" s="15">
        <v>134</v>
      </c>
      <c r="Z90" s="15">
        <v>270</v>
      </c>
      <c r="AA90" s="106">
        <f t="shared" si="18"/>
        <v>735.44776119402979</v>
      </c>
      <c r="AB90" s="28">
        <v>37</v>
      </c>
      <c r="AC90" s="15">
        <v>42</v>
      </c>
      <c r="AD90" s="15">
        <v>26</v>
      </c>
      <c r="AE90" s="108">
        <f t="shared" si="19"/>
        <v>225.95238095238096</v>
      </c>
      <c r="AF90" s="13">
        <f t="shared" si="28"/>
        <v>883</v>
      </c>
      <c r="AG90" s="13">
        <f t="shared" si="29"/>
        <v>860</v>
      </c>
      <c r="AH90" s="15">
        <f t="shared" si="24"/>
        <v>1138</v>
      </c>
      <c r="AI90" s="106">
        <f t="shared" si="30"/>
        <v>482.98837209302332</v>
      </c>
    </row>
    <row r="91" spans="1:35" x14ac:dyDescent="0.25">
      <c r="A91" s="13">
        <v>106</v>
      </c>
      <c r="B91" s="101" t="str">
        <f t="shared" si="25"/>
        <v>2018KS Hr. Králové</v>
      </c>
      <c r="C91" s="13">
        <v>2018</v>
      </c>
      <c r="D91" s="13" t="s">
        <v>55</v>
      </c>
      <c r="E91" s="28">
        <v>382</v>
      </c>
      <c r="F91" s="15">
        <v>367</v>
      </c>
      <c r="G91" s="29">
        <v>653</v>
      </c>
      <c r="H91" s="15">
        <v>0</v>
      </c>
      <c r="I91" s="15">
        <v>0</v>
      </c>
      <c r="J91" s="15">
        <v>0</v>
      </c>
      <c r="K91" s="106" t="str">
        <f t="shared" si="26"/>
        <v>0</v>
      </c>
      <c r="L91" s="28">
        <v>0</v>
      </c>
      <c r="M91" s="15">
        <v>0</v>
      </c>
      <c r="N91" s="15">
        <v>0</v>
      </c>
      <c r="O91" s="106" t="str">
        <f t="shared" si="27"/>
        <v>0</v>
      </c>
      <c r="P91" s="28">
        <v>401</v>
      </c>
      <c r="Q91" s="15">
        <v>320</v>
      </c>
      <c r="R91" s="15">
        <v>425</v>
      </c>
      <c r="S91" s="108">
        <f t="shared" si="16"/>
        <v>484.765625</v>
      </c>
      <c r="T91" s="15">
        <v>108</v>
      </c>
      <c r="U91" s="15">
        <v>96</v>
      </c>
      <c r="V91" s="15">
        <v>101</v>
      </c>
      <c r="W91" s="106">
        <f t="shared" si="17"/>
        <v>384.01041666666663</v>
      </c>
      <c r="X91" s="28">
        <v>129</v>
      </c>
      <c r="Y91" s="15">
        <v>143</v>
      </c>
      <c r="Z91" s="15">
        <v>151</v>
      </c>
      <c r="AA91" s="106">
        <f t="shared" si="18"/>
        <v>385.41958041958048</v>
      </c>
      <c r="AB91" s="28">
        <v>255</v>
      </c>
      <c r="AC91" s="15">
        <v>220</v>
      </c>
      <c r="AD91" s="15">
        <v>219</v>
      </c>
      <c r="AE91" s="108">
        <f t="shared" si="19"/>
        <v>363.34090909090912</v>
      </c>
      <c r="AF91" s="13">
        <f t="shared" si="28"/>
        <v>893</v>
      </c>
      <c r="AG91" s="13">
        <f t="shared" si="29"/>
        <v>779</v>
      </c>
      <c r="AH91" s="15">
        <f t="shared" si="24"/>
        <v>896</v>
      </c>
      <c r="AI91" s="106">
        <f t="shared" si="30"/>
        <v>419.82028241335047</v>
      </c>
    </row>
    <row r="92" spans="1:35" x14ac:dyDescent="0.25">
      <c r="A92" s="13">
        <v>107</v>
      </c>
      <c r="B92" s="101" t="str">
        <f t="shared" si="25"/>
        <v>2018KS Brno</v>
      </c>
      <c r="C92" s="13">
        <v>2018</v>
      </c>
      <c r="D92" s="13" t="s">
        <v>67</v>
      </c>
      <c r="E92" s="28">
        <v>516</v>
      </c>
      <c r="F92" s="15">
        <v>592</v>
      </c>
      <c r="G92" s="29">
        <v>806</v>
      </c>
      <c r="H92" s="15">
        <v>0</v>
      </c>
      <c r="I92" s="15">
        <v>0</v>
      </c>
      <c r="J92" s="15">
        <v>0</v>
      </c>
      <c r="K92" s="106" t="str">
        <f t="shared" si="26"/>
        <v>0</v>
      </c>
      <c r="L92" s="28">
        <v>0</v>
      </c>
      <c r="M92" s="15">
        <v>0</v>
      </c>
      <c r="N92" s="15">
        <v>0</v>
      </c>
      <c r="O92" s="106" t="str">
        <f t="shared" si="27"/>
        <v>0</v>
      </c>
      <c r="P92" s="28">
        <v>1185</v>
      </c>
      <c r="Q92" s="15">
        <v>1218</v>
      </c>
      <c r="R92" s="15">
        <v>1217</v>
      </c>
      <c r="S92" s="108">
        <f t="shared" si="16"/>
        <v>364.70032840722496</v>
      </c>
      <c r="T92" s="15">
        <v>158</v>
      </c>
      <c r="U92" s="15">
        <v>132</v>
      </c>
      <c r="V92" s="15">
        <v>164</v>
      </c>
      <c r="W92" s="106">
        <f t="shared" si="17"/>
        <v>453.4848484848485</v>
      </c>
      <c r="X92" s="28">
        <v>491</v>
      </c>
      <c r="Y92" s="15">
        <v>452</v>
      </c>
      <c r="Z92" s="15">
        <v>682</v>
      </c>
      <c r="AA92" s="106">
        <f t="shared" si="18"/>
        <v>550.73008849557527</v>
      </c>
      <c r="AB92" s="28">
        <v>116</v>
      </c>
      <c r="AC92" s="15">
        <v>82</v>
      </c>
      <c r="AD92" s="15">
        <v>76</v>
      </c>
      <c r="AE92" s="108">
        <f t="shared" si="19"/>
        <v>338.29268292682929</v>
      </c>
      <c r="AF92" s="13">
        <f t="shared" si="28"/>
        <v>1950</v>
      </c>
      <c r="AG92" s="13">
        <f t="shared" si="29"/>
        <v>1884</v>
      </c>
      <c r="AH92" s="15">
        <f t="shared" si="24"/>
        <v>2139</v>
      </c>
      <c r="AI92" s="106">
        <f t="shared" si="30"/>
        <v>414.40286624203821</v>
      </c>
    </row>
    <row r="93" spans="1:35" x14ac:dyDescent="0.25">
      <c r="A93" s="13">
        <v>108</v>
      </c>
      <c r="B93" s="101" t="str">
        <f t="shared" si="25"/>
        <v>2018KS Ostrava</v>
      </c>
      <c r="C93" s="13">
        <v>2018</v>
      </c>
      <c r="D93" s="13" t="s">
        <v>82</v>
      </c>
      <c r="E93" s="28">
        <v>345</v>
      </c>
      <c r="F93" s="15">
        <v>304</v>
      </c>
      <c r="G93" s="29">
        <v>712</v>
      </c>
      <c r="H93" s="28">
        <v>0</v>
      </c>
      <c r="I93" s="15">
        <v>0</v>
      </c>
      <c r="J93" s="15">
        <v>0</v>
      </c>
      <c r="K93" s="29" t="str">
        <f t="shared" si="26"/>
        <v>0</v>
      </c>
      <c r="L93" s="15">
        <v>0</v>
      </c>
      <c r="M93" s="15">
        <v>0</v>
      </c>
      <c r="N93" s="15">
        <v>0</v>
      </c>
      <c r="O93" s="29" t="str">
        <f t="shared" si="27"/>
        <v>0</v>
      </c>
      <c r="P93" s="28">
        <v>657</v>
      </c>
      <c r="Q93" s="15">
        <v>717</v>
      </c>
      <c r="R93" s="15">
        <v>342</v>
      </c>
      <c r="S93" s="29">
        <f t="shared" si="16"/>
        <v>174.10041841004184</v>
      </c>
      <c r="T93" s="15">
        <v>326</v>
      </c>
      <c r="U93" s="15">
        <v>275</v>
      </c>
      <c r="V93" s="15">
        <v>221</v>
      </c>
      <c r="W93" s="29">
        <f t="shared" si="17"/>
        <v>293.32727272727271</v>
      </c>
      <c r="X93" s="15">
        <v>211</v>
      </c>
      <c r="Y93" s="15">
        <v>353</v>
      </c>
      <c r="Z93" s="15">
        <v>240</v>
      </c>
      <c r="AA93" s="15">
        <f t="shared" si="18"/>
        <v>248.1586402266289</v>
      </c>
      <c r="AB93" s="28">
        <v>116</v>
      </c>
      <c r="AC93" s="15">
        <v>97</v>
      </c>
      <c r="AD93" s="15">
        <v>48</v>
      </c>
      <c r="AE93" s="29">
        <f t="shared" si="19"/>
        <v>180.61855670103094</v>
      </c>
      <c r="AF93" s="15">
        <f t="shared" si="28"/>
        <v>1310</v>
      </c>
      <c r="AG93" s="15">
        <f t="shared" si="29"/>
        <v>1442</v>
      </c>
      <c r="AH93" s="15">
        <f t="shared" si="24"/>
        <v>851</v>
      </c>
      <c r="AI93" s="15">
        <f t="shared" si="30"/>
        <v>215.40568654646324</v>
      </c>
    </row>
    <row r="94" spans="1:35" x14ac:dyDescent="0.25">
      <c r="A94" s="13">
        <v>101</v>
      </c>
      <c r="B94" s="101" t="str">
        <f t="shared" ref="B94:B101" si="31">CONCATENATE(C94,D94)</f>
        <v>2019MS Praha</v>
      </c>
      <c r="C94" s="13">
        <v>2019</v>
      </c>
      <c r="D94" s="13" t="s">
        <v>3</v>
      </c>
      <c r="E94" s="28">
        <v>646</v>
      </c>
      <c r="F94" s="15">
        <v>545</v>
      </c>
      <c r="G94" s="29">
        <v>1415</v>
      </c>
      <c r="H94" s="15">
        <v>0</v>
      </c>
      <c r="I94" s="15">
        <v>0</v>
      </c>
      <c r="J94" s="15">
        <v>0</v>
      </c>
      <c r="K94" s="15" t="str">
        <f t="shared" ref="K94:K101" si="32">+IF(I94 =0,"0",J94/I94*365)</f>
        <v>0</v>
      </c>
      <c r="L94" s="28">
        <v>0</v>
      </c>
      <c r="M94" s="15">
        <v>0</v>
      </c>
      <c r="N94" s="15">
        <v>0</v>
      </c>
      <c r="O94" s="15" t="str">
        <f t="shared" ref="O94:O101" si="33">+IF(M94 =0,"0",N94/M94*365)</f>
        <v>0</v>
      </c>
      <c r="P94" s="28">
        <v>2213</v>
      </c>
      <c r="Q94" s="15">
        <v>2326</v>
      </c>
      <c r="R94" s="15">
        <v>2543</v>
      </c>
      <c r="S94" s="29">
        <f t="shared" si="16"/>
        <v>399.05202063628548</v>
      </c>
      <c r="T94" s="15">
        <v>347</v>
      </c>
      <c r="U94" s="15">
        <v>409</v>
      </c>
      <c r="V94" s="15">
        <v>521</v>
      </c>
      <c r="W94" s="15">
        <f t="shared" si="17"/>
        <v>464.95110024449878</v>
      </c>
      <c r="X94" s="28">
        <v>524</v>
      </c>
      <c r="Y94" s="15">
        <v>606</v>
      </c>
      <c r="Z94" s="15">
        <v>1147</v>
      </c>
      <c r="AA94" s="15">
        <f t="shared" si="18"/>
        <v>690.84983498349834</v>
      </c>
      <c r="AB94" s="28">
        <v>338</v>
      </c>
      <c r="AC94" s="15">
        <v>294</v>
      </c>
      <c r="AD94" s="15">
        <v>406</v>
      </c>
      <c r="AE94" s="29">
        <f t="shared" si="19"/>
        <v>504.04761904761904</v>
      </c>
      <c r="AF94" s="13">
        <f t="shared" ref="AF94:AF101" si="34">AB94+X94+T94+P94+L94+I94</f>
        <v>3422</v>
      </c>
      <c r="AG94" s="13">
        <f t="shared" ref="AG94:AG101" si="35">AC94+Y94+U94+Q94+M94+J94</f>
        <v>3635</v>
      </c>
      <c r="AH94" s="15">
        <f t="shared" ref="AH94:AH101" si="36">AD94+Z94+V94+R94+N94+I94</f>
        <v>4617</v>
      </c>
      <c r="AI94" s="15">
        <f t="shared" ref="AI94:AI101" si="37">+IF(AG94 =0,"-",AH94/AG94*365)</f>
        <v>463.60522696011003</v>
      </c>
    </row>
    <row r="95" spans="1:35" x14ac:dyDescent="0.25">
      <c r="A95" s="13">
        <v>102</v>
      </c>
      <c r="B95" s="101" t="str">
        <f t="shared" si="31"/>
        <v>2019KS Praha</v>
      </c>
      <c r="C95" s="13">
        <v>2019</v>
      </c>
      <c r="D95" s="13" t="s">
        <v>14</v>
      </c>
      <c r="E95" s="28">
        <v>427</v>
      </c>
      <c r="F95" s="15">
        <v>347</v>
      </c>
      <c r="G95" s="29">
        <v>926</v>
      </c>
      <c r="H95" s="15">
        <v>0</v>
      </c>
      <c r="I95" s="15">
        <v>0</v>
      </c>
      <c r="J95" s="15">
        <v>0</v>
      </c>
      <c r="K95" s="15" t="str">
        <f t="shared" si="32"/>
        <v>0</v>
      </c>
      <c r="L95" s="28">
        <v>0</v>
      </c>
      <c r="M95" s="15">
        <v>0</v>
      </c>
      <c r="N95" s="15">
        <v>0</v>
      </c>
      <c r="O95" s="15" t="str">
        <f t="shared" si="33"/>
        <v>0</v>
      </c>
      <c r="P95" s="28">
        <v>555</v>
      </c>
      <c r="Q95" s="15">
        <v>584</v>
      </c>
      <c r="R95" s="15">
        <v>607</v>
      </c>
      <c r="S95" s="29">
        <f t="shared" si="16"/>
        <v>379.375</v>
      </c>
      <c r="T95" s="15">
        <v>96</v>
      </c>
      <c r="U95" s="15">
        <v>95</v>
      </c>
      <c r="V95" s="15">
        <v>100</v>
      </c>
      <c r="W95" s="15">
        <f t="shared" si="17"/>
        <v>384.21052631578948</v>
      </c>
      <c r="X95" s="28">
        <v>164</v>
      </c>
      <c r="Y95" s="15">
        <v>143</v>
      </c>
      <c r="Z95" s="15">
        <v>236</v>
      </c>
      <c r="AA95" s="15">
        <f t="shared" si="18"/>
        <v>602.3776223776224</v>
      </c>
      <c r="AB95" s="28">
        <v>115</v>
      </c>
      <c r="AC95" s="15">
        <v>63</v>
      </c>
      <c r="AD95" s="15">
        <v>85</v>
      </c>
      <c r="AE95" s="29">
        <f t="shared" si="19"/>
        <v>492.46031746031747</v>
      </c>
      <c r="AF95" s="13">
        <f t="shared" si="34"/>
        <v>930</v>
      </c>
      <c r="AG95" s="13">
        <f t="shared" si="35"/>
        <v>885</v>
      </c>
      <c r="AH95" s="15">
        <f t="shared" si="36"/>
        <v>1028</v>
      </c>
      <c r="AI95" s="15">
        <f t="shared" si="37"/>
        <v>423.97740112994353</v>
      </c>
    </row>
    <row r="96" spans="1:35" x14ac:dyDescent="0.25">
      <c r="A96" s="13">
        <v>103</v>
      </c>
      <c r="B96" s="101" t="str">
        <f t="shared" si="31"/>
        <v>2019KS Č. Budějovice</v>
      </c>
      <c r="C96" s="13">
        <v>2019</v>
      </c>
      <c r="D96" s="13" t="s">
        <v>25</v>
      </c>
      <c r="E96" s="28">
        <v>248</v>
      </c>
      <c r="F96" s="15">
        <v>191</v>
      </c>
      <c r="G96" s="29">
        <v>531</v>
      </c>
      <c r="H96" s="15">
        <v>0</v>
      </c>
      <c r="I96" s="15">
        <v>0</v>
      </c>
      <c r="J96" s="15">
        <v>0</v>
      </c>
      <c r="K96" s="15" t="str">
        <f t="shared" si="32"/>
        <v>0</v>
      </c>
      <c r="L96" s="28">
        <v>0</v>
      </c>
      <c r="M96" s="15">
        <v>0</v>
      </c>
      <c r="N96" s="15">
        <v>0</v>
      </c>
      <c r="O96" s="15" t="str">
        <f t="shared" si="33"/>
        <v>0</v>
      </c>
      <c r="P96" s="28">
        <v>302</v>
      </c>
      <c r="Q96" s="15">
        <v>358</v>
      </c>
      <c r="R96" s="15">
        <v>106</v>
      </c>
      <c r="S96" s="29">
        <f t="shared" si="16"/>
        <v>108.07262569832403</v>
      </c>
      <c r="T96" s="15">
        <v>84</v>
      </c>
      <c r="U96" s="15">
        <v>92</v>
      </c>
      <c r="V96" s="15">
        <v>28</v>
      </c>
      <c r="W96" s="15">
        <f t="shared" si="17"/>
        <v>111.08695652173914</v>
      </c>
      <c r="X96" s="28">
        <v>56</v>
      </c>
      <c r="Y96" s="15">
        <v>57</v>
      </c>
      <c r="Z96" s="15">
        <v>45</v>
      </c>
      <c r="AA96" s="15">
        <f t="shared" si="18"/>
        <v>288.15789473684208</v>
      </c>
      <c r="AB96" s="28">
        <v>8</v>
      </c>
      <c r="AC96" s="15">
        <v>10</v>
      </c>
      <c r="AD96" s="15">
        <v>1</v>
      </c>
      <c r="AE96" s="29">
        <f t="shared" si="19"/>
        <v>36.5</v>
      </c>
      <c r="AF96" s="13">
        <f t="shared" si="34"/>
        <v>450</v>
      </c>
      <c r="AG96" s="13">
        <f t="shared" si="35"/>
        <v>517</v>
      </c>
      <c r="AH96" s="15">
        <f t="shared" si="36"/>
        <v>180</v>
      </c>
      <c r="AI96" s="15">
        <f t="shared" si="37"/>
        <v>127.07930367504835</v>
      </c>
    </row>
    <row r="97" spans="1:35" x14ac:dyDescent="0.25">
      <c r="A97" s="13">
        <v>104</v>
      </c>
      <c r="B97" s="101" t="str">
        <f t="shared" si="31"/>
        <v>2019KS Plzeň</v>
      </c>
      <c r="C97" s="13">
        <v>2019</v>
      </c>
      <c r="D97" s="13" t="s">
        <v>34</v>
      </c>
      <c r="E97" s="28">
        <v>284</v>
      </c>
      <c r="F97" s="15">
        <v>237</v>
      </c>
      <c r="G97" s="29">
        <v>566</v>
      </c>
      <c r="H97" s="15">
        <v>0</v>
      </c>
      <c r="I97" s="15">
        <v>0</v>
      </c>
      <c r="J97" s="15">
        <v>0</v>
      </c>
      <c r="K97" s="15" t="str">
        <f t="shared" si="32"/>
        <v>0</v>
      </c>
      <c r="L97" s="28">
        <v>0</v>
      </c>
      <c r="M97" s="15">
        <v>0</v>
      </c>
      <c r="N97" s="15">
        <v>0</v>
      </c>
      <c r="O97" s="15" t="str">
        <f t="shared" si="33"/>
        <v>0</v>
      </c>
      <c r="P97" s="28">
        <v>663</v>
      </c>
      <c r="Q97" s="15">
        <v>712</v>
      </c>
      <c r="R97" s="15">
        <v>444</v>
      </c>
      <c r="S97" s="29">
        <f t="shared" si="16"/>
        <v>227.61235955056179</v>
      </c>
      <c r="T97" s="15">
        <v>118</v>
      </c>
      <c r="U97" s="15">
        <v>117</v>
      </c>
      <c r="V97" s="15">
        <v>77</v>
      </c>
      <c r="W97" s="15">
        <f t="shared" si="17"/>
        <v>240.2136752136752</v>
      </c>
      <c r="X97" s="28">
        <v>90</v>
      </c>
      <c r="Y97" s="15">
        <v>84</v>
      </c>
      <c r="Z97" s="15">
        <v>122</v>
      </c>
      <c r="AA97" s="15">
        <f t="shared" si="18"/>
        <v>530.11904761904759</v>
      </c>
      <c r="AB97" s="28">
        <v>77</v>
      </c>
      <c r="AC97" s="15">
        <v>81</v>
      </c>
      <c r="AD97" s="15">
        <v>22</v>
      </c>
      <c r="AE97" s="29">
        <f t="shared" si="19"/>
        <v>99.135802469135797</v>
      </c>
      <c r="AF97" s="13">
        <f t="shared" si="34"/>
        <v>948</v>
      </c>
      <c r="AG97" s="13">
        <f t="shared" si="35"/>
        <v>994</v>
      </c>
      <c r="AH97" s="15">
        <f t="shared" si="36"/>
        <v>665</v>
      </c>
      <c r="AI97" s="15">
        <f t="shared" si="37"/>
        <v>244.19014084507043</v>
      </c>
    </row>
    <row r="98" spans="1:35" x14ac:dyDescent="0.25">
      <c r="A98" s="13">
        <v>105</v>
      </c>
      <c r="B98" s="101" t="str">
        <f t="shared" si="31"/>
        <v>2019KS Ústí n. Labem</v>
      </c>
      <c r="C98" s="13">
        <v>2019</v>
      </c>
      <c r="D98" s="13" t="s">
        <v>44</v>
      </c>
      <c r="E98" s="28">
        <v>505</v>
      </c>
      <c r="F98" s="15">
        <v>397</v>
      </c>
      <c r="G98" s="29">
        <v>1070</v>
      </c>
      <c r="H98" s="15">
        <v>0</v>
      </c>
      <c r="I98" s="15">
        <v>0</v>
      </c>
      <c r="J98" s="15">
        <v>0</v>
      </c>
      <c r="K98" s="15" t="str">
        <f t="shared" si="32"/>
        <v>0</v>
      </c>
      <c r="L98" s="28">
        <v>0</v>
      </c>
      <c r="M98" s="15">
        <v>0</v>
      </c>
      <c r="N98" s="15">
        <v>0</v>
      </c>
      <c r="O98" s="15" t="str">
        <f t="shared" si="33"/>
        <v>0</v>
      </c>
      <c r="P98" s="28">
        <v>502</v>
      </c>
      <c r="Q98" s="15">
        <v>554</v>
      </c>
      <c r="R98" s="15">
        <v>635</v>
      </c>
      <c r="S98" s="29">
        <f t="shared" si="16"/>
        <v>418.3664259927798</v>
      </c>
      <c r="T98" s="15">
        <v>126</v>
      </c>
      <c r="U98" s="15">
        <v>150</v>
      </c>
      <c r="V98" s="15">
        <v>132</v>
      </c>
      <c r="W98" s="15">
        <f t="shared" si="17"/>
        <v>321.2</v>
      </c>
      <c r="X98" s="28">
        <v>116</v>
      </c>
      <c r="Y98" s="15">
        <v>135</v>
      </c>
      <c r="Z98" s="15">
        <v>251</v>
      </c>
      <c r="AA98" s="15">
        <f t="shared" si="18"/>
        <v>678.62962962962956</v>
      </c>
      <c r="AB98" s="28">
        <v>46</v>
      </c>
      <c r="AC98" s="15">
        <v>38</v>
      </c>
      <c r="AD98" s="15">
        <v>34</v>
      </c>
      <c r="AE98" s="29">
        <f t="shared" si="19"/>
        <v>326.57894736842104</v>
      </c>
      <c r="AF98" s="13">
        <f t="shared" si="34"/>
        <v>790</v>
      </c>
      <c r="AG98" s="13">
        <f t="shared" si="35"/>
        <v>877</v>
      </c>
      <c r="AH98" s="15">
        <f t="shared" si="36"/>
        <v>1052</v>
      </c>
      <c r="AI98" s="15">
        <f t="shared" si="37"/>
        <v>437.83352337514259</v>
      </c>
    </row>
    <row r="99" spans="1:35" x14ac:dyDescent="0.25">
      <c r="A99" s="13">
        <v>106</v>
      </c>
      <c r="B99" s="101" t="str">
        <f t="shared" si="31"/>
        <v>2019KS Hr. Králové</v>
      </c>
      <c r="C99" s="13">
        <v>2019</v>
      </c>
      <c r="D99" s="13" t="s">
        <v>55</v>
      </c>
      <c r="E99" s="28">
        <v>426</v>
      </c>
      <c r="F99" s="15">
        <v>426</v>
      </c>
      <c r="G99" s="29">
        <v>703</v>
      </c>
      <c r="H99" s="15">
        <v>0</v>
      </c>
      <c r="I99" s="15">
        <v>0</v>
      </c>
      <c r="J99" s="15">
        <v>0</v>
      </c>
      <c r="K99" s="15" t="str">
        <f t="shared" si="32"/>
        <v>0</v>
      </c>
      <c r="L99" s="28">
        <v>0</v>
      </c>
      <c r="M99" s="15">
        <v>0</v>
      </c>
      <c r="N99" s="15">
        <v>0</v>
      </c>
      <c r="O99" s="15" t="str">
        <f t="shared" si="33"/>
        <v>0</v>
      </c>
      <c r="P99" s="28">
        <v>344</v>
      </c>
      <c r="Q99" s="15">
        <v>460</v>
      </c>
      <c r="R99" s="15">
        <v>309</v>
      </c>
      <c r="S99" s="29">
        <f t="shared" si="16"/>
        <v>245.18478260869566</v>
      </c>
      <c r="T99" s="15">
        <v>109</v>
      </c>
      <c r="U99" s="15">
        <v>114</v>
      </c>
      <c r="V99" s="15">
        <v>96</v>
      </c>
      <c r="W99" s="15">
        <f t="shared" si="17"/>
        <v>307.36842105263156</v>
      </c>
      <c r="X99" s="28">
        <v>122</v>
      </c>
      <c r="Y99" s="15">
        <v>113</v>
      </c>
      <c r="Z99" s="15">
        <v>160</v>
      </c>
      <c r="AA99" s="15">
        <f t="shared" si="18"/>
        <v>516.81415929203536</v>
      </c>
      <c r="AB99" s="28">
        <v>156</v>
      </c>
      <c r="AC99" s="15">
        <v>214</v>
      </c>
      <c r="AD99" s="15">
        <v>161</v>
      </c>
      <c r="AE99" s="29">
        <f t="shared" si="19"/>
        <v>274.60280373831779</v>
      </c>
      <c r="AF99" s="13">
        <f t="shared" si="34"/>
        <v>731</v>
      </c>
      <c r="AG99" s="13">
        <f t="shared" si="35"/>
        <v>901</v>
      </c>
      <c r="AH99" s="15">
        <f t="shared" si="36"/>
        <v>726</v>
      </c>
      <c r="AI99" s="15">
        <f t="shared" si="37"/>
        <v>294.10654827968921</v>
      </c>
    </row>
    <row r="100" spans="1:35" x14ac:dyDescent="0.25">
      <c r="A100" s="13">
        <v>107</v>
      </c>
      <c r="B100" s="101" t="str">
        <f t="shared" si="31"/>
        <v>2019KS Brno</v>
      </c>
      <c r="C100" s="13">
        <v>2019</v>
      </c>
      <c r="D100" s="13" t="s">
        <v>67</v>
      </c>
      <c r="E100" s="28">
        <v>558</v>
      </c>
      <c r="F100" s="15">
        <v>606</v>
      </c>
      <c r="G100" s="29">
        <v>863</v>
      </c>
      <c r="H100" s="15">
        <v>0</v>
      </c>
      <c r="I100" s="15">
        <v>0</v>
      </c>
      <c r="J100" s="15">
        <v>0</v>
      </c>
      <c r="K100" s="15" t="str">
        <f t="shared" si="32"/>
        <v>0</v>
      </c>
      <c r="L100" s="28">
        <v>0</v>
      </c>
      <c r="M100" s="15">
        <v>0</v>
      </c>
      <c r="N100" s="15">
        <v>0</v>
      </c>
      <c r="O100" s="15" t="str">
        <f t="shared" si="33"/>
        <v>0</v>
      </c>
      <c r="P100" s="28">
        <v>1161</v>
      </c>
      <c r="Q100" s="15">
        <v>1274</v>
      </c>
      <c r="R100" s="15">
        <v>1103</v>
      </c>
      <c r="S100" s="29">
        <f t="shared" si="16"/>
        <v>316.00863422291991</v>
      </c>
      <c r="T100" s="15">
        <v>166</v>
      </c>
      <c r="U100" s="15">
        <v>140</v>
      </c>
      <c r="V100" s="15">
        <v>190</v>
      </c>
      <c r="W100" s="15">
        <f t="shared" si="17"/>
        <v>495.35714285714289</v>
      </c>
      <c r="X100" s="28">
        <v>404</v>
      </c>
      <c r="Y100" s="15">
        <v>421</v>
      </c>
      <c r="Z100" s="15">
        <v>665</v>
      </c>
      <c r="AA100" s="15">
        <f t="shared" si="18"/>
        <v>576.54394299287412</v>
      </c>
      <c r="AB100" s="28">
        <v>210</v>
      </c>
      <c r="AC100" s="15">
        <v>127</v>
      </c>
      <c r="AD100" s="15">
        <v>159</v>
      </c>
      <c r="AE100" s="29">
        <f t="shared" si="19"/>
        <v>456.96850393700788</v>
      </c>
      <c r="AF100" s="13">
        <f t="shared" si="34"/>
        <v>1941</v>
      </c>
      <c r="AG100" s="13">
        <f t="shared" si="35"/>
        <v>1962</v>
      </c>
      <c r="AH100" s="15">
        <f t="shared" si="36"/>
        <v>2117</v>
      </c>
      <c r="AI100" s="15">
        <f t="shared" si="37"/>
        <v>393.83537206931697</v>
      </c>
    </row>
    <row r="101" spans="1:35" ht="16.5" thickBot="1" x14ac:dyDescent="0.3">
      <c r="A101" s="18">
        <v>108</v>
      </c>
      <c r="B101" s="102" t="str">
        <f t="shared" si="31"/>
        <v>2019KS Ostrava</v>
      </c>
      <c r="C101" s="18">
        <v>2019</v>
      </c>
      <c r="D101" s="18" t="s">
        <v>82</v>
      </c>
      <c r="E101" s="30">
        <v>306</v>
      </c>
      <c r="F101" s="20">
        <v>255</v>
      </c>
      <c r="G101" s="31">
        <v>585</v>
      </c>
      <c r="H101" s="30">
        <v>0</v>
      </c>
      <c r="I101" s="20">
        <v>0</v>
      </c>
      <c r="J101" s="20">
        <v>0</v>
      </c>
      <c r="K101" s="31" t="str">
        <f t="shared" si="32"/>
        <v>0</v>
      </c>
      <c r="L101" s="20">
        <v>0</v>
      </c>
      <c r="M101" s="20">
        <v>0</v>
      </c>
      <c r="N101" s="20">
        <v>0</v>
      </c>
      <c r="O101" s="31" t="str">
        <f t="shared" si="33"/>
        <v>0</v>
      </c>
      <c r="P101" s="30">
        <v>720</v>
      </c>
      <c r="Q101" s="20">
        <v>782</v>
      </c>
      <c r="R101" s="20">
        <v>280</v>
      </c>
      <c r="S101" s="31">
        <f t="shared" si="16"/>
        <v>130.69053708439898</v>
      </c>
      <c r="T101" s="20">
        <v>249</v>
      </c>
      <c r="U101" s="20">
        <v>335</v>
      </c>
      <c r="V101" s="20">
        <v>135</v>
      </c>
      <c r="W101" s="31">
        <f t="shared" si="17"/>
        <v>147.08955223880596</v>
      </c>
      <c r="X101" s="20">
        <v>234</v>
      </c>
      <c r="Y101" s="20">
        <v>296</v>
      </c>
      <c r="Z101" s="20">
        <v>178</v>
      </c>
      <c r="AA101" s="20">
        <f t="shared" si="18"/>
        <v>219.49324324324323</v>
      </c>
      <c r="AB101" s="30">
        <v>165</v>
      </c>
      <c r="AC101" s="20">
        <v>149</v>
      </c>
      <c r="AD101" s="20">
        <v>64</v>
      </c>
      <c r="AE101" s="31">
        <f t="shared" si="19"/>
        <v>156.77852348993289</v>
      </c>
      <c r="AF101" s="20">
        <f t="shared" si="34"/>
        <v>1368</v>
      </c>
      <c r="AG101" s="20">
        <f t="shared" si="35"/>
        <v>1562</v>
      </c>
      <c r="AH101" s="20">
        <f t="shared" si="36"/>
        <v>657</v>
      </c>
      <c r="AI101" s="20">
        <f t="shared" si="37"/>
        <v>153.52432778489117</v>
      </c>
    </row>
    <row r="102" spans="1:35" ht="16.5" thickTop="1" x14ac:dyDescent="0.25"/>
  </sheetData>
  <sheetProtection algorithmName="SHA-512" hashValue="bZpK6lGFHeFxa/CQX/GWd9Ju7eB0h9gKoQmOwxuYrooQ0iyP/Hg1ArHt0Weyq1+6E7cwDMCgIo5SDNgNvPt1tQ==" saltValue="gTaTlliDQaSS/wgvym4iGA==" spinCount="100000" sheet="1" objects="1" scenarios="1"/>
  <autoFilter ref="A5:AI101"/>
  <mergeCells count="8">
    <mergeCell ref="E4:G4"/>
    <mergeCell ref="AF4:AI4"/>
    <mergeCell ref="AB4:AE4"/>
    <mergeCell ref="X4:AA4"/>
    <mergeCell ref="T4:W4"/>
    <mergeCell ref="P4:S4"/>
    <mergeCell ref="L4:O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6" tint="-0.249977111117893"/>
    <pageSetUpPr fitToPage="1"/>
  </sheetPr>
  <dimension ref="A1:Q56"/>
  <sheetViews>
    <sheetView zoomScale="80" zoomScaleNormal="80" workbookViewId="0">
      <pane ySplit="3" topLeftCell="A4" activePane="bottomLeft" state="frozen"/>
      <selection pane="bottomLeft" activeCell="A4" sqref="A4:E4"/>
    </sheetView>
  </sheetViews>
  <sheetFormatPr defaultRowHeight="15.75" x14ac:dyDescent="0.25"/>
  <cols>
    <col min="1" max="1" width="14.5" style="139" customWidth="1"/>
    <col min="2" max="2" width="21.875" style="139" customWidth="1"/>
    <col min="3" max="5" width="10.625" style="139" customWidth="1"/>
    <col min="6" max="6" width="33.625" style="139" customWidth="1"/>
    <col min="7" max="7" width="9" style="316"/>
    <col min="8" max="8" width="14.5" style="139" customWidth="1"/>
    <col min="9" max="9" width="24.5" style="139" customWidth="1"/>
    <col min="10" max="12" width="10.625" style="139" customWidth="1"/>
    <col min="13" max="16384" width="9" style="139"/>
  </cols>
  <sheetData>
    <row r="1" spans="1:17" x14ac:dyDescent="0.25">
      <c r="A1" s="172"/>
      <c r="B1" s="315" t="s">
        <v>263</v>
      </c>
      <c r="C1" s="172"/>
      <c r="D1" s="172"/>
      <c r="E1" s="172"/>
      <c r="F1" s="172"/>
      <c r="H1" s="326"/>
      <c r="I1" s="326"/>
      <c r="J1" s="326"/>
      <c r="K1" s="326"/>
      <c r="L1" s="326"/>
      <c r="M1" s="326"/>
      <c r="N1" s="326"/>
      <c r="O1" s="326"/>
      <c r="P1" s="326"/>
      <c r="Q1" s="326"/>
    </row>
    <row r="2" spans="1:17" x14ac:dyDescent="0.25">
      <c r="A2" s="677" t="s">
        <v>192</v>
      </c>
      <c r="B2" s="677"/>
      <c r="C2" s="327" t="s">
        <v>3</v>
      </c>
      <c r="D2" s="315"/>
      <c r="E2" s="172"/>
      <c r="F2" s="172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x14ac:dyDescent="0.25">
      <c r="A3" s="172"/>
      <c r="B3" s="172"/>
      <c r="C3" s="172"/>
      <c r="D3" s="172"/>
      <c r="E3" s="172"/>
      <c r="F3" s="172"/>
      <c r="H3" s="326"/>
      <c r="I3" s="326"/>
      <c r="J3" s="326"/>
      <c r="K3" s="326"/>
      <c r="L3" s="326"/>
      <c r="M3" s="326"/>
      <c r="N3" s="326"/>
      <c r="O3" s="326"/>
      <c r="P3" s="326"/>
      <c r="Q3" s="326"/>
    </row>
    <row r="4" spans="1:17" ht="16.5" thickBot="1" x14ac:dyDescent="0.3">
      <c r="A4" s="698" t="s">
        <v>226</v>
      </c>
      <c r="B4" s="698"/>
      <c r="C4" s="698"/>
      <c r="D4" s="698"/>
      <c r="E4" s="698"/>
      <c r="F4" s="361"/>
      <c r="H4" s="700" t="s">
        <v>225</v>
      </c>
      <c r="I4" s="700"/>
      <c r="J4" s="700"/>
      <c r="K4" s="700"/>
      <c r="L4" s="700"/>
      <c r="M4" s="326"/>
      <c r="N4" s="326"/>
      <c r="O4" s="326"/>
      <c r="P4" s="326"/>
      <c r="Q4" s="326"/>
    </row>
    <row r="5" spans="1:17" ht="33" thickTop="1" thickBot="1" x14ac:dyDescent="0.3">
      <c r="A5" s="682" t="s">
        <v>105</v>
      </c>
      <c r="B5" s="683"/>
      <c r="C5" s="190" t="s">
        <v>106</v>
      </c>
      <c r="D5" s="190" t="s">
        <v>120</v>
      </c>
      <c r="E5" s="190" t="s">
        <v>121</v>
      </c>
      <c r="F5" s="362"/>
      <c r="H5" s="688" t="s">
        <v>105</v>
      </c>
      <c r="I5" s="689"/>
      <c r="J5" s="328" t="s">
        <v>106</v>
      </c>
      <c r="K5" s="328" t="s">
        <v>120</v>
      </c>
      <c r="L5" s="328" t="s">
        <v>121</v>
      </c>
      <c r="M5" s="326"/>
      <c r="N5" s="326"/>
      <c r="O5" s="326"/>
      <c r="P5" s="326"/>
      <c r="Q5" s="326"/>
    </row>
    <row r="6" spans="1:17" ht="16.5" thickTop="1" x14ac:dyDescent="0.25">
      <c r="A6" s="625" t="s">
        <v>1</v>
      </c>
      <c r="B6" s="204" t="s">
        <v>96</v>
      </c>
      <c r="C6" s="205">
        <f>VLOOKUP($C$2,Přehled_ICm_2019_KS!$B$4:$M$12,MATCH($B6,Přehled_ICm_2019_KS!$B$4:$M$4,0),0)</f>
        <v>563</v>
      </c>
      <c r="D6" s="205">
        <f>HLOOKUP(B6,Přehled_ICm_2019_KS!$C$4:$M$13,10,0)</f>
        <v>506</v>
      </c>
      <c r="E6" s="207">
        <f>_xlfn.RANK.EQ(C6,Přehled_ICm_2019_KS!$C$5:$C$12,1)</f>
        <v>7</v>
      </c>
      <c r="F6" s="272"/>
      <c r="H6" s="690" t="s">
        <v>1</v>
      </c>
      <c r="I6" s="329" t="s">
        <v>96</v>
      </c>
      <c r="J6" s="330">
        <f>VLOOKUP($C$2,Přehled_INS_2019_KS!$B$4:$T$12,MATCH($I6,Přehled_INS_2019_KS!$B$4:$T$4,0),0)</f>
        <v>87</v>
      </c>
      <c r="K6" s="363">
        <f>HLOOKUP(I6,Přehled_INS_2019_KS!$C$4:$T$13,10,0)</f>
        <v>68</v>
      </c>
      <c r="L6" s="331">
        <f>_xlfn.RANK.EQ(J6,Přehled_INS_2019_KS!$C$5:$C$12,1)</f>
        <v>8</v>
      </c>
      <c r="M6" s="326"/>
      <c r="N6" s="326"/>
      <c r="O6" s="326"/>
      <c r="P6" s="326"/>
      <c r="Q6" s="326"/>
    </row>
    <row r="7" spans="1:17" x14ac:dyDescent="0.25">
      <c r="A7" s="626"/>
      <c r="B7" s="216" t="s">
        <v>97</v>
      </c>
      <c r="C7" s="217">
        <f>VLOOKUP($C$2,Přehled_ICm_2019_KS!$B$4:$M$12,MATCH($B7,Přehled_ICm_2019_KS!$B$4:$M$4,0),0)</f>
        <v>491</v>
      </c>
      <c r="D7" s="217">
        <f>HLOOKUP(B7,Přehled_ICm_2019_KS!$C$4:$M$13,10,0)</f>
        <v>333</v>
      </c>
      <c r="E7" s="219">
        <f>_xlfn.RANK.EQ(C7,Přehled_ICm_2019_KS!$D$5:$D$12,1)</f>
        <v>7</v>
      </c>
      <c r="F7" s="272"/>
      <c r="H7" s="691"/>
      <c r="I7" s="332" t="s">
        <v>97</v>
      </c>
      <c r="J7" s="333">
        <f>VLOOKUP($C$2,Přehled_INS_2019_KS!$B$4:$T$12,MATCH($I7,Přehled_INS_2019_KS!$B$4:$T$4,0),0)</f>
        <v>56</v>
      </c>
      <c r="K7" s="364">
        <f>HLOOKUP(I7,Přehled_INS_2019_KS!$C$4:$T$13,10,0)</f>
        <v>47</v>
      </c>
      <c r="L7" s="334">
        <f>_xlfn.RANK.EQ(J7,Přehled_INS_2019_KS!$D$5:$D$12,1)</f>
        <v>8</v>
      </c>
      <c r="M7" s="326"/>
      <c r="N7" s="326"/>
      <c r="O7" s="326"/>
      <c r="P7" s="326"/>
      <c r="Q7" s="326"/>
    </row>
    <row r="8" spans="1:17" x14ac:dyDescent="0.25">
      <c r="A8" s="627"/>
      <c r="B8" s="228" t="s">
        <v>98</v>
      </c>
      <c r="C8" s="229">
        <f>VLOOKUP($C$2,Přehled_ICm_2019_KS!$B$4:$M$12,MATCH($B8,Přehled_ICm_2019_KS!$B$4:$M$4,0),0)</f>
        <v>1246</v>
      </c>
      <c r="D8" s="229">
        <f>HLOOKUP(B8,Přehled_ICm_2019_KS!$C$4:$M$13,10,0)</f>
        <v>1200</v>
      </c>
      <c r="E8" s="231">
        <f>_xlfn.RANK.EQ(C8,Přehled_ICm_2019_KS!$E$5:$E$12,1)</f>
        <v>5</v>
      </c>
      <c r="F8" s="272"/>
      <c r="H8" s="692"/>
      <c r="I8" s="335" t="s">
        <v>98</v>
      </c>
      <c r="J8" s="336">
        <f>VLOOKUP($C$2,Přehled_INS_2019_KS!$B$4:$T$12,MATCH($I8,Přehled_INS_2019_KS!$B$4:$T$4,0),0)</f>
        <v>200</v>
      </c>
      <c r="K8" s="365">
        <f>HLOOKUP(I8,Přehled_INS_2019_KS!$C$4:$T$13,10,0)</f>
        <v>145</v>
      </c>
      <c r="L8" s="337">
        <f>_xlfn.RANK.EQ(J8,Přehled_INS_2019_KS!$E$5:$E$12,1)</f>
        <v>8</v>
      </c>
      <c r="M8" s="326"/>
      <c r="N8" s="326"/>
      <c r="O8" s="326"/>
      <c r="P8" s="326"/>
      <c r="Q8" s="326"/>
    </row>
    <row r="9" spans="1:17" x14ac:dyDescent="0.25">
      <c r="A9" s="628" t="s">
        <v>108</v>
      </c>
      <c r="B9" s="242" t="s">
        <v>99</v>
      </c>
      <c r="C9" s="366">
        <f>VLOOKUP($C$2,Přehled_ICm_2019_KS!$B$4:$M$12,MATCH($B9,Přehled_ICm_2019_KS!$B$4:$M$4,0),0)</f>
        <v>33.229329999999997</v>
      </c>
      <c r="D9" s="367">
        <f>HLOOKUP(B9,Přehled_ICm_2019_KS!$C$4:$M$13,10,0)</f>
        <v>22.4</v>
      </c>
      <c r="E9" s="245">
        <f>_xlfn.RANK.EQ(C9,Přehled_ICm_2019_KS!$F$5:$F$12,1)</f>
        <v>8</v>
      </c>
      <c r="F9" s="272"/>
      <c r="H9" s="693" t="s">
        <v>109</v>
      </c>
      <c r="I9" s="338" t="s">
        <v>181</v>
      </c>
      <c r="J9" s="347">
        <f>VLOOKUP($C$2,Přehled_INS_2019_KS!$B$4:$T$12,MATCH($I9,Přehled_INS_2019_KS!$B$4:$T$4,0),0)</f>
        <v>2993</v>
      </c>
      <c r="K9" s="368">
        <f>HLOOKUP(I9,Přehled_INS_2019_KS!$C$4:$T$13,10,0)</f>
        <v>3843.75</v>
      </c>
      <c r="L9" s="334" t="s">
        <v>113</v>
      </c>
      <c r="M9" s="326"/>
      <c r="N9" s="326"/>
      <c r="O9" s="326"/>
      <c r="P9" s="326"/>
      <c r="Q9" s="326"/>
    </row>
    <row r="10" spans="1:17" x14ac:dyDescent="0.25">
      <c r="A10" s="626"/>
      <c r="B10" s="216" t="s">
        <v>100</v>
      </c>
      <c r="C10" s="262">
        <f>VLOOKUP($C$2,Přehled_ICm_2019_KS!$B$4:$M$12,MATCH($B10,Přehled_ICm_2019_KS!$B$4:$M$4,0),0)</f>
        <v>46.590910000000001</v>
      </c>
      <c r="D10" s="264">
        <f>HLOOKUP(B10,Přehled_ICm_2019_KS!$C$4:$M$13,10,0)</f>
        <v>43.33</v>
      </c>
      <c r="E10" s="219">
        <f>_xlfn.RANK.EQ(C10,Přehled_ICm_2019_KS!$G$5:$G$12,1)</f>
        <v>4</v>
      </c>
      <c r="F10" s="272"/>
      <c r="H10" s="691"/>
      <c r="I10" s="332" t="s">
        <v>185</v>
      </c>
      <c r="J10" s="349">
        <f>VLOOKUP($C$2,Přehled_INS_2019_KS!$B$4:$T$12,MATCH($I10,Přehled_INS_2019_KS!$B$4:$T$4,0),0)</f>
        <v>2287</v>
      </c>
      <c r="K10" s="364">
        <f>HLOOKUP(I10,Přehled_INS_2019_KS!$C$4:$T$13,10,0)</f>
        <v>3781</v>
      </c>
      <c r="L10" s="334" t="s">
        <v>113</v>
      </c>
      <c r="M10" s="326"/>
      <c r="N10" s="326"/>
      <c r="O10" s="326"/>
      <c r="P10" s="326"/>
      <c r="Q10" s="326"/>
    </row>
    <row r="11" spans="1:17" x14ac:dyDescent="0.25">
      <c r="A11" s="627"/>
      <c r="B11" s="228" t="s">
        <v>164</v>
      </c>
      <c r="C11" s="369">
        <f>VLOOKUP($C$2,Přehled_ICm_2019_KS!$B$4:$M$12,MATCH($B11,Přehled_ICm_2019_KS!$B$4:$M$4,0),0)</f>
        <v>15.481847233903</v>
      </c>
      <c r="D11" s="370">
        <f>HLOOKUP(B11,Přehled_ICm_2019_KS!$C$4:$M$13,10,0)</f>
        <v>9.705919999999999</v>
      </c>
      <c r="E11" s="231">
        <f>_xlfn.RANK.EQ(C11,Přehled_ICm_2019_KS!$H$5:$H$12,1)</f>
        <v>8</v>
      </c>
      <c r="F11" s="272"/>
      <c r="H11" s="691"/>
      <c r="I11" s="332" t="s">
        <v>234</v>
      </c>
      <c r="J11" s="349">
        <f>VLOOKUP($C$2,Přehled_INS_2019_KS!$B$4:$T$12,MATCH($I11,Přehled_INS_2019_KS!$B$4:$T$4,0),0)</f>
        <v>490</v>
      </c>
      <c r="K11" s="364">
        <f>HLOOKUP(I11,Přehled_INS_2019_KS!$C$4:$T$13,10,0)</f>
        <v>387.625</v>
      </c>
      <c r="L11" s="334" t="s">
        <v>113</v>
      </c>
      <c r="M11" s="326"/>
      <c r="N11" s="326"/>
      <c r="O11" s="326"/>
      <c r="P11" s="326"/>
      <c r="Q11" s="326"/>
    </row>
    <row r="12" spans="1:17" x14ac:dyDescent="0.25">
      <c r="A12" s="628" t="s">
        <v>109</v>
      </c>
      <c r="B12" s="242" t="s">
        <v>181</v>
      </c>
      <c r="C12" s="243">
        <f>VLOOKUP($C$2,Přehled_ICm_2019_KS!$B$4:$M$12,MATCH($B12,Přehled_ICm_2019_KS!$B$4:$M$4,0),0)</f>
        <v>661</v>
      </c>
      <c r="D12" s="244">
        <f>HLOOKUP(B12,Přehled_ICm_2019_KS!$C$4:$M$13,10,0)</f>
        <v>506.25</v>
      </c>
      <c r="E12" s="245" t="s">
        <v>113</v>
      </c>
      <c r="F12" s="272"/>
      <c r="H12" s="691"/>
      <c r="I12" s="332" t="s">
        <v>229</v>
      </c>
      <c r="J12" s="349">
        <f>VLOOKUP($C$2,Přehled_INS_2019_KS!$B$4:$T$12,MATCH($I12,Přehled_INS_2019_KS!$B$4:$T$4,0),0)</f>
        <v>8150</v>
      </c>
      <c r="K12" s="364">
        <f>HLOOKUP(I12,Přehled_INS_2019_KS!$C$4:$T$13,10,0)</f>
        <v>13500.25</v>
      </c>
      <c r="L12" s="334" t="s">
        <v>113</v>
      </c>
      <c r="M12" s="326"/>
      <c r="N12" s="326"/>
      <c r="O12" s="326"/>
      <c r="P12" s="326"/>
      <c r="Q12" s="326"/>
    </row>
    <row r="13" spans="1:17" x14ac:dyDescent="0.25">
      <c r="A13" s="626"/>
      <c r="B13" s="216" t="s">
        <v>185</v>
      </c>
      <c r="C13" s="250">
        <f>VLOOKUP($C$2,Přehled_ICm_2019_KS!$B$4:$M$12,MATCH($B13,Přehled_ICm_2019_KS!$B$4:$M$4,0),0)</f>
        <v>560</v>
      </c>
      <c r="D13" s="217">
        <f>HLOOKUP(B13,Přehled_ICm_2019_KS!$C$4:$M$13,10,0)</f>
        <v>607.75</v>
      </c>
      <c r="E13" s="219" t="s">
        <v>113</v>
      </c>
      <c r="F13" s="272"/>
      <c r="H13" s="579" t="s">
        <v>275</v>
      </c>
      <c r="I13" s="580"/>
      <c r="J13" s="581">
        <f>VLOOKUP($C$2,Přehled_INS_2019_KS!$B$4:$T$12,MATCH($H13,Přehled_INS_2019_KS!$B$4:$T$4,0),0)</f>
        <v>17</v>
      </c>
      <c r="K13" s="598">
        <f>HLOOKUP(H13,Přehled_INS_2019_KS!$C$4:$T$13,10,0)</f>
        <v>14.688750000000001</v>
      </c>
      <c r="L13" s="583">
        <f>_xlfn.RANK.EQ(J13,Přehled_INS_2019_KS!$J$5:$J$12,0)</f>
        <v>3</v>
      </c>
      <c r="M13" s="326"/>
      <c r="N13" s="326"/>
      <c r="O13" s="326"/>
      <c r="P13" s="326"/>
      <c r="Q13" s="326"/>
    </row>
    <row r="14" spans="1:17" ht="16.5" customHeight="1" x14ac:dyDescent="0.25">
      <c r="A14" s="626"/>
      <c r="B14" s="216" t="s">
        <v>184</v>
      </c>
      <c r="C14" s="250">
        <f>VLOOKUP($C$2,Přehled_ICm_2019_KS!$B$4:$M$12,MATCH($B14,Přehled_ICm_2019_KS!$B$4:$M$4,0),0)</f>
        <v>1212</v>
      </c>
      <c r="D14" s="217">
        <f>HLOOKUP(B14,Přehled_ICm_2019_KS!$C$4:$M$13,10,0)</f>
        <v>616</v>
      </c>
      <c r="E14" s="346" t="s">
        <v>113</v>
      </c>
      <c r="F14" s="272"/>
      <c r="H14" s="702" t="s">
        <v>228</v>
      </c>
      <c r="I14" s="338" t="s">
        <v>101</v>
      </c>
      <c r="J14" s="602">
        <f>VLOOKUP($C$2,Přehled_INS_2019_KS!$B$4:$T$12,MATCH($I14,Přehled_INS_2019_KS!$B$4:$T$4,0),0)</f>
        <v>176.05882352941177</v>
      </c>
      <c r="K14" s="368">
        <f>HLOOKUP(I14,Přehled_INS_2019_KS!$C$4:$T$13,10,0)</f>
        <v>261.67985703344397</v>
      </c>
      <c r="L14" s="603">
        <f>_xlfn.RANK.EQ(J14,Přehled_INS_2019_KS!$K$5:$K$12,0)</f>
        <v>8</v>
      </c>
      <c r="M14" s="326"/>
      <c r="N14" s="326"/>
      <c r="O14" s="326"/>
      <c r="P14" s="326"/>
      <c r="Q14" s="326"/>
    </row>
    <row r="15" spans="1:17" x14ac:dyDescent="0.25">
      <c r="A15" s="626"/>
      <c r="B15" s="216" t="s">
        <v>112</v>
      </c>
      <c r="C15" s="262">
        <f>VLOOKUP($C$2,Přehled_ICm_2019_KS!$B$4:$M$12,MATCH($B15,Přehled_ICm_2019_KS!$B$4:$M$4,0),0)</f>
        <v>84.720121028744316</v>
      </c>
      <c r="D15" s="264">
        <f>HLOOKUP(B15,Přehled_ICm_2019_KS!$C$4:$M$13,10,0)</f>
        <v>120.04938271604939</v>
      </c>
      <c r="E15" s="219">
        <f>_xlfn.RANK.EQ(C15,Přehled_ICm_2019_KS!$L$5:$L$12,0)</f>
        <v>7</v>
      </c>
      <c r="F15" s="272"/>
      <c r="H15" s="684"/>
      <c r="I15" s="332" t="s">
        <v>102</v>
      </c>
      <c r="J15" s="371">
        <f>VLOOKUP($C$2,Přehled_INS_2019_KS!$B$4:$T$12,MATCH($I15,Přehled_INS_2019_KS!$B$4:$T$4,0),0)</f>
        <v>134.52941176470588</v>
      </c>
      <c r="K15" s="364">
        <f>HLOOKUP(I15,Přehled_INS_2019_KS!$C$4:$T$13,10,0)</f>
        <v>257.40788018041019</v>
      </c>
      <c r="L15" s="334">
        <f>_xlfn.RANK.EQ(J15,Přehled_INS_2019_KS!$L$5:$L$12,0)</f>
        <v>8</v>
      </c>
      <c r="M15" s="326"/>
      <c r="N15" s="326"/>
      <c r="O15" s="326"/>
      <c r="P15" s="326"/>
      <c r="Q15" s="326"/>
    </row>
    <row r="16" spans="1:17" ht="16.5" thickBot="1" x14ac:dyDescent="0.3">
      <c r="A16" s="701"/>
      <c r="B16" s="276" t="s">
        <v>177</v>
      </c>
      <c r="C16" s="350">
        <f>VLOOKUP($C$2,Přehled_ICm_2019_KS!$B$4:$M$12,MATCH($B16,Přehled_ICm_2019_KS!$B$4:$M$4,0),0)</f>
        <v>789.96428571428567</v>
      </c>
      <c r="D16" s="277">
        <f>HLOOKUP(B16,Přehled_ICm_2019_KS!$C$4:$M$13,10,0)</f>
        <v>369.95475113122171</v>
      </c>
      <c r="E16" s="278">
        <f>_xlfn.RANK.EQ(C16,Přehled_ICm_2019_KS!$M$5:$M$12,1)</f>
        <v>8</v>
      </c>
      <c r="F16" s="272"/>
      <c r="H16" s="684"/>
      <c r="I16" s="372" t="s">
        <v>238</v>
      </c>
      <c r="J16" s="373">
        <f>VLOOKUP($C$2,Přehled_INS_2019_KS!$B$4:$T$12,MATCH($I16,Přehled_INS_2019_KS!$B$4:$T$4,0),0)</f>
        <v>28.823529411764707</v>
      </c>
      <c r="K16" s="374">
        <f>HLOOKUP(I16,Přehled_INS_2019_KS!$C$4:$T$13,10,0)</f>
        <v>26.389243468640966</v>
      </c>
      <c r="L16" s="351">
        <f>_xlfn.RANK.EQ(J16,Přehled_INS_2019_KS!$M$5:$M$12,1)</f>
        <v>5</v>
      </c>
      <c r="M16" s="326"/>
      <c r="N16" s="326"/>
      <c r="O16" s="326"/>
      <c r="P16" s="326"/>
      <c r="Q16" s="326"/>
    </row>
    <row r="17" spans="1:17" ht="16.5" thickTop="1" x14ac:dyDescent="0.25">
      <c r="A17" s="352" t="s">
        <v>259</v>
      </c>
      <c r="B17" s="172"/>
      <c r="C17" s="172"/>
      <c r="D17" s="172"/>
      <c r="E17" s="172"/>
      <c r="F17" s="272"/>
      <c r="H17" s="703"/>
      <c r="I17" s="335" t="s">
        <v>237</v>
      </c>
      <c r="J17" s="365">
        <f>VLOOKUP($C$2,Přehled_INS_2019_KS!$B$4:$T$12,MATCH($I17,Přehled_INS_2019_KS!$B$4:$T$4,0),0)</f>
        <v>479.41176470588238</v>
      </c>
      <c r="K17" s="365">
        <f>HLOOKUP(I17,Přehled_INS_2019_KS!$C$4:$T$13,10,0)</f>
        <v>919.0877372138541</v>
      </c>
      <c r="L17" s="337">
        <f>_xlfn.RANK.EQ(J17,Přehled_INS_2019_KS!$N$5:$N$12,1)</f>
        <v>1</v>
      </c>
      <c r="M17" s="326"/>
      <c r="N17" s="326"/>
      <c r="O17" s="326"/>
      <c r="P17" s="326"/>
      <c r="Q17" s="326"/>
    </row>
    <row r="18" spans="1:17" x14ac:dyDescent="0.25">
      <c r="A18" s="589" t="s">
        <v>295</v>
      </c>
      <c r="B18" s="589"/>
      <c r="C18" s="589"/>
      <c r="D18" s="172"/>
      <c r="E18" s="172"/>
      <c r="F18" s="172"/>
      <c r="H18" s="684" t="s">
        <v>230</v>
      </c>
      <c r="I18" s="576" t="s">
        <v>232</v>
      </c>
      <c r="J18" s="599">
        <f>VLOOKUP($C$2,Přehled_INS_2019_KS!$B$4:$T$12,MATCH($I18,Přehled_INS_2019_KS!$B$4:$T$4,0),0)</f>
        <v>16.904703275055404</v>
      </c>
      <c r="K18" s="600">
        <f>HLOOKUP(I18,Přehled_INS_2019_KS!$C$4:$T$13,10,0)</f>
        <v>5.7823444390912799</v>
      </c>
      <c r="L18" s="601" t="s">
        <v>113</v>
      </c>
      <c r="M18" s="326"/>
      <c r="N18" s="326"/>
      <c r="O18" s="326"/>
      <c r="P18" s="326"/>
      <c r="Q18" s="326"/>
    </row>
    <row r="19" spans="1:17" x14ac:dyDescent="0.25">
      <c r="A19" s="676" t="s">
        <v>296</v>
      </c>
      <c r="B19" s="676"/>
      <c r="C19" s="676"/>
      <c r="D19" s="172"/>
      <c r="E19" s="172"/>
      <c r="F19" s="172"/>
      <c r="H19" s="684"/>
      <c r="I19" s="332" t="s">
        <v>233</v>
      </c>
      <c r="J19" s="375">
        <f>VLOOKUP($C$2,Přehled_INS_2019_KS!$B$4:$T$12,MATCH($I19,Přehled_INS_2019_KS!$B$4:$T$4,0),0)</f>
        <v>0.1600590987441517</v>
      </c>
      <c r="K19" s="376">
        <f>HLOOKUP(I19,Přehled_INS_2019_KS!$C$4:$T$13,10,0)</f>
        <v>3.8913389912166918E-2</v>
      </c>
      <c r="L19" s="343" t="s">
        <v>113</v>
      </c>
      <c r="M19" s="326"/>
      <c r="N19" s="326"/>
      <c r="O19" s="326"/>
      <c r="P19" s="326"/>
      <c r="Q19" s="326"/>
    </row>
    <row r="20" spans="1:17" ht="16.5" thickBot="1" x14ac:dyDescent="0.3">
      <c r="A20" s="172"/>
      <c r="B20" s="172"/>
      <c r="C20" s="172"/>
      <c r="D20" s="172"/>
      <c r="E20" s="172"/>
      <c r="F20" s="172"/>
      <c r="H20" s="685"/>
      <c r="I20" s="353" t="s">
        <v>231</v>
      </c>
      <c r="J20" s="377">
        <f>VLOOKUP($C$2,Přehled_INS_2019_KS!$B$4:$T$12,MATCH($I20,Přehled_INS_2019_KS!$B$4:$T$4,0),0)</f>
        <v>82.935237626200447</v>
      </c>
      <c r="K20" s="378">
        <f>HLOOKUP(I20,Přehled_INS_2019_KS!$C$4:$T$13,10,0)</f>
        <v>94.178742170996557</v>
      </c>
      <c r="L20" s="379" t="s">
        <v>113</v>
      </c>
      <c r="M20" s="326"/>
      <c r="N20" s="326"/>
      <c r="O20" s="326"/>
      <c r="P20" s="326"/>
      <c r="Q20" s="326"/>
    </row>
    <row r="21" spans="1:17" ht="16.5" thickTop="1" x14ac:dyDescent="0.25">
      <c r="A21" s="172"/>
      <c r="B21" s="172"/>
      <c r="C21" s="172"/>
      <c r="D21" s="172"/>
      <c r="E21" s="172"/>
      <c r="F21" s="172"/>
      <c r="H21" s="355" t="s">
        <v>259</v>
      </c>
      <c r="I21" s="326"/>
      <c r="J21" s="326"/>
      <c r="K21" s="326"/>
      <c r="L21" s="326"/>
      <c r="M21" s="326"/>
      <c r="N21" s="326"/>
      <c r="O21" s="326"/>
      <c r="P21" s="326"/>
      <c r="Q21" s="326"/>
    </row>
    <row r="22" spans="1:17" x14ac:dyDescent="0.25">
      <c r="A22" s="172"/>
      <c r="B22" s="172"/>
      <c r="C22" s="172"/>
      <c r="D22" s="172"/>
      <c r="E22" s="172"/>
      <c r="F22" s="172"/>
      <c r="H22" s="355" t="s">
        <v>309</v>
      </c>
      <c r="I22" s="326"/>
      <c r="J22" s="326"/>
      <c r="K22" s="326"/>
      <c r="L22" s="326"/>
      <c r="M22" s="326"/>
      <c r="N22" s="326"/>
      <c r="O22" s="326"/>
      <c r="P22" s="326"/>
      <c r="Q22" s="326"/>
    </row>
    <row r="23" spans="1:17" x14ac:dyDescent="0.25">
      <c r="A23" s="172"/>
      <c r="B23" s="172"/>
      <c r="C23" s="172"/>
      <c r="D23" s="172"/>
      <c r="E23" s="172"/>
      <c r="F23" s="172"/>
      <c r="H23" s="642" t="s">
        <v>295</v>
      </c>
      <c r="I23" s="642"/>
      <c r="J23" s="642"/>
      <c r="K23" s="326"/>
      <c r="L23" s="326"/>
      <c r="M23" s="326"/>
      <c r="N23" s="326"/>
      <c r="O23" s="326"/>
      <c r="P23" s="326"/>
      <c r="Q23" s="326"/>
    </row>
    <row r="24" spans="1:17" x14ac:dyDescent="0.25">
      <c r="A24" s="172"/>
      <c r="B24" s="172"/>
      <c r="C24" s="172"/>
      <c r="D24" s="172"/>
      <c r="E24" s="172"/>
      <c r="F24" s="172"/>
      <c r="H24" s="676" t="s">
        <v>296</v>
      </c>
      <c r="I24" s="676"/>
      <c r="J24" s="676"/>
      <c r="K24" s="326"/>
      <c r="L24" s="326"/>
      <c r="M24" s="326"/>
      <c r="N24" s="326"/>
      <c r="O24" s="326"/>
      <c r="P24" s="326"/>
      <c r="Q24" s="326"/>
    </row>
    <row r="25" spans="1:17" x14ac:dyDescent="0.25">
      <c r="A25" s="172"/>
      <c r="B25" s="172"/>
      <c r="C25" s="172"/>
      <c r="D25" s="172"/>
      <c r="E25" s="172"/>
      <c r="F25" s="172"/>
      <c r="H25" s="326"/>
      <c r="I25" s="326"/>
      <c r="J25" s="326"/>
      <c r="K25" s="326"/>
      <c r="L25" s="326"/>
      <c r="M25" s="326"/>
      <c r="N25" s="326"/>
      <c r="O25" s="326"/>
      <c r="P25" s="326"/>
      <c r="Q25" s="326"/>
    </row>
    <row r="26" spans="1:17" x14ac:dyDescent="0.25">
      <c r="A26" s="172"/>
      <c r="B26" s="172"/>
      <c r="C26" s="172"/>
      <c r="D26" s="172"/>
      <c r="E26" s="172"/>
      <c r="F26" s="172"/>
      <c r="H26" s="326"/>
      <c r="I26" s="326"/>
      <c r="J26" s="326"/>
      <c r="K26" s="326"/>
      <c r="L26" s="326"/>
      <c r="M26" s="326"/>
      <c r="N26" s="326"/>
      <c r="O26" s="326"/>
      <c r="P26" s="326"/>
      <c r="Q26" s="326"/>
    </row>
    <row r="27" spans="1:17" x14ac:dyDescent="0.25">
      <c r="A27" s="172"/>
      <c r="B27" s="172"/>
      <c r="C27" s="172"/>
      <c r="D27" s="172"/>
      <c r="E27" s="172"/>
      <c r="F27" s="172"/>
      <c r="H27" s="326"/>
      <c r="I27" s="326"/>
      <c r="J27" s="326"/>
      <c r="K27" s="326"/>
      <c r="L27" s="326"/>
      <c r="M27" s="326"/>
      <c r="N27" s="326"/>
      <c r="O27" s="326"/>
      <c r="P27" s="326"/>
      <c r="Q27" s="326"/>
    </row>
    <row r="28" spans="1:17" x14ac:dyDescent="0.25">
      <c r="A28" s="172"/>
      <c r="B28" s="172"/>
      <c r="C28" s="172"/>
      <c r="D28" s="172"/>
      <c r="E28" s="172"/>
      <c r="F28" s="172"/>
      <c r="H28" s="326"/>
      <c r="I28" s="326"/>
      <c r="J28" s="326"/>
      <c r="K28" s="326"/>
      <c r="L28" s="326"/>
      <c r="M28" s="326"/>
      <c r="N28" s="326"/>
      <c r="O28" s="326"/>
      <c r="P28" s="326"/>
      <c r="Q28" s="326"/>
    </row>
    <row r="29" spans="1:17" x14ac:dyDescent="0.25">
      <c r="A29" s="172"/>
      <c r="B29" s="172"/>
      <c r="C29" s="172"/>
      <c r="D29" s="172"/>
      <c r="E29" s="172"/>
      <c r="F29" s="172"/>
      <c r="H29" s="326"/>
      <c r="I29" s="326"/>
      <c r="J29" s="326"/>
      <c r="K29" s="326"/>
      <c r="L29" s="326"/>
      <c r="M29" s="326"/>
      <c r="N29" s="326"/>
      <c r="O29" s="326"/>
      <c r="P29" s="326"/>
      <c r="Q29" s="326"/>
    </row>
    <row r="30" spans="1:17" x14ac:dyDescent="0.25">
      <c r="A30" s="172"/>
      <c r="B30" s="172"/>
      <c r="C30" s="172"/>
      <c r="D30" s="172"/>
      <c r="E30" s="172"/>
      <c r="F30" s="172"/>
      <c r="H30" s="326"/>
      <c r="I30" s="326"/>
      <c r="J30" s="326"/>
      <c r="K30" s="326"/>
      <c r="L30" s="326"/>
      <c r="M30" s="326"/>
      <c r="N30" s="326"/>
      <c r="O30" s="326"/>
      <c r="P30" s="326"/>
      <c r="Q30" s="326"/>
    </row>
    <row r="31" spans="1:17" x14ac:dyDescent="0.25">
      <c r="A31" s="172"/>
      <c r="B31" s="172"/>
      <c r="C31" s="172"/>
      <c r="D31" s="172"/>
      <c r="E31" s="172"/>
      <c r="F31" s="172"/>
      <c r="H31" s="326"/>
      <c r="I31" s="326"/>
      <c r="J31" s="326"/>
      <c r="K31" s="326"/>
      <c r="L31" s="326"/>
      <c r="M31" s="326"/>
      <c r="N31" s="326"/>
      <c r="O31" s="326"/>
      <c r="P31" s="326"/>
      <c r="Q31" s="326"/>
    </row>
    <row r="32" spans="1:17" x14ac:dyDescent="0.25">
      <c r="A32" s="172"/>
      <c r="B32" s="172"/>
      <c r="C32" s="172"/>
      <c r="D32" s="172"/>
      <c r="E32" s="172"/>
      <c r="F32" s="172"/>
      <c r="H32" s="326"/>
      <c r="I32" s="326"/>
      <c r="J32" s="326"/>
      <c r="K32" s="326"/>
      <c r="L32" s="326"/>
      <c r="M32" s="326"/>
      <c r="N32" s="326"/>
      <c r="O32" s="326"/>
      <c r="P32" s="326"/>
      <c r="Q32" s="326"/>
    </row>
    <row r="33" spans="1:17" x14ac:dyDescent="0.25">
      <c r="A33" s="172"/>
      <c r="B33" s="172"/>
      <c r="C33" s="172"/>
      <c r="D33" s="172"/>
      <c r="E33" s="172"/>
      <c r="F33" s="172"/>
      <c r="H33" s="326"/>
      <c r="I33" s="326"/>
      <c r="J33" s="326"/>
      <c r="K33" s="326"/>
      <c r="L33" s="326"/>
      <c r="M33" s="326"/>
      <c r="N33" s="326"/>
      <c r="O33" s="326"/>
      <c r="P33" s="326"/>
      <c r="Q33" s="326"/>
    </row>
    <row r="34" spans="1:17" x14ac:dyDescent="0.25">
      <c r="A34" s="172"/>
      <c r="B34" s="172"/>
      <c r="C34" s="172"/>
      <c r="D34" s="172"/>
      <c r="E34" s="172"/>
      <c r="F34" s="172"/>
      <c r="H34" s="326"/>
      <c r="I34" s="326"/>
      <c r="J34" s="326"/>
      <c r="K34" s="326"/>
      <c r="L34" s="326"/>
      <c r="M34" s="326"/>
      <c r="N34" s="326"/>
      <c r="O34" s="326"/>
      <c r="P34" s="326"/>
      <c r="Q34" s="326"/>
    </row>
    <row r="35" spans="1:17" x14ac:dyDescent="0.25">
      <c r="A35" s="172"/>
      <c r="B35" s="172"/>
      <c r="C35" s="172"/>
      <c r="D35" s="172"/>
      <c r="E35" s="172"/>
      <c r="F35" s="172"/>
      <c r="H35" s="326"/>
      <c r="I35" s="326"/>
      <c r="J35" s="326"/>
      <c r="K35" s="326"/>
      <c r="L35" s="326"/>
      <c r="M35" s="326"/>
      <c r="N35" s="326"/>
      <c r="O35" s="326"/>
      <c r="P35" s="326"/>
      <c r="Q35" s="326"/>
    </row>
    <row r="36" spans="1:17" x14ac:dyDescent="0.25">
      <c r="A36" s="172"/>
      <c r="B36" s="172"/>
      <c r="C36" s="172"/>
      <c r="D36" s="172"/>
      <c r="E36" s="172"/>
      <c r="F36" s="172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  <row r="37" spans="1:17" x14ac:dyDescent="0.25">
      <c r="A37" s="172"/>
      <c r="B37" s="172"/>
      <c r="C37" s="172"/>
      <c r="D37" s="172"/>
      <c r="E37" s="172"/>
      <c r="F37" s="172"/>
      <c r="H37" s="326"/>
      <c r="I37" s="326"/>
      <c r="J37" s="326"/>
      <c r="K37" s="326"/>
      <c r="L37" s="326"/>
      <c r="M37" s="326"/>
      <c r="N37" s="326"/>
      <c r="O37" s="326"/>
      <c r="P37" s="326"/>
      <c r="Q37" s="326"/>
    </row>
    <row r="38" spans="1:17" x14ac:dyDescent="0.25">
      <c r="A38" s="172"/>
      <c r="B38" s="172"/>
      <c r="C38" s="172"/>
      <c r="D38" s="172"/>
      <c r="E38" s="172"/>
      <c r="F38" s="172"/>
      <c r="H38" s="326"/>
      <c r="I38" s="326"/>
      <c r="J38" s="326"/>
      <c r="K38" s="326"/>
      <c r="L38" s="326"/>
      <c r="M38" s="326"/>
      <c r="N38" s="326"/>
      <c r="O38" s="326"/>
      <c r="P38" s="326"/>
      <c r="Q38" s="326"/>
    </row>
    <row r="39" spans="1:17" x14ac:dyDescent="0.25">
      <c r="A39" s="172"/>
      <c r="B39" s="172"/>
      <c r="C39" s="172"/>
      <c r="D39" s="172"/>
      <c r="E39" s="172"/>
      <c r="F39" s="172"/>
      <c r="H39" s="326"/>
      <c r="I39" s="326"/>
      <c r="J39" s="326"/>
      <c r="K39" s="326"/>
      <c r="L39" s="326"/>
      <c r="M39" s="326"/>
      <c r="N39" s="326"/>
      <c r="O39" s="326"/>
      <c r="P39" s="326"/>
      <c r="Q39" s="326"/>
    </row>
    <row r="40" spans="1:17" x14ac:dyDescent="0.25">
      <c r="A40" s="172"/>
      <c r="B40" s="172"/>
      <c r="C40" s="172"/>
      <c r="D40" s="172"/>
      <c r="E40" s="172"/>
      <c r="F40" s="172"/>
      <c r="H40" s="326"/>
      <c r="I40" s="326"/>
      <c r="J40" s="326"/>
      <c r="K40" s="326"/>
      <c r="L40" s="326"/>
      <c r="M40" s="326"/>
      <c r="N40" s="326"/>
      <c r="O40" s="326"/>
      <c r="P40" s="326"/>
      <c r="Q40" s="326"/>
    </row>
    <row r="41" spans="1:17" x14ac:dyDescent="0.25">
      <c r="A41" s="172"/>
      <c r="B41" s="172"/>
      <c r="C41" s="172"/>
      <c r="D41" s="172"/>
      <c r="E41" s="172"/>
      <c r="F41" s="172"/>
      <c r="H41" s="326"/>
      <c r="I41" s="326"/>
      <c r="J41" s="326"/>
      <c r="K41" s="326"/>
      <c r="L41" s="326"/>
      <c r="M41" s="326"/>
      <c r="N41" s="326"/>
      <c r="O41" s="326"/>
      <c r="P41" s="326"/>
      <c r="Q41" s="326"/>
    </row>
    <row r="42" spans="1:17" x14ac:dyDescent="0.25">
      <c r="A42" s="172"/>
      <c r="B42" s="172"/>
      <c r="C42" s="172"/>
      <c r="D42" s="172"/>
      <c r="E42" s="172"/>
      <c r="F42" s="172"/>
      <c r="H42" s="326"/>
      <c r="I42" s="326"/>
      <c r="J42" s="326"/>
      <c r="K42" s="326"/>
      <c r="L42" s="326"/>
      <c r="M42" s="326"/>
      <c r="N42" s="326"/>
      <c r="O42" s="326"/>
      <c r="P42" s="326"/>
      <c r="Q42" s="326"/>
    </row>
    <row r="43" spans="1:17" x14ac:dyDescent="0.25">
      <c r="A43" s="172"/>
      <c r="B43" s="172"/>
      <c r="C43" s="172"/>
      <c r="D43" s="172"/>
      <c r="E43" s="172"/>
      <c r="F43" s="172"/>
      <c r="H43" s="326"/>
      <c r="I43" s="326"/>
      <c r="J43" s="326"/>
      <c r="K43" s="326"/>
      <c r="L43" s="326"/>
      <c r="M43" s="326"/>
      <c r="N43" s="326"/>
      <c r="O43" s="326"/>
      <c r="P43" s="326"/>
      <c r="Q43" s="326"/>
    </row>
    <row r="44" spans="1:17" x14ac:dyDescent="0.25">
      <c r="A44" s="172"/>
      <c r="B44" s="172"/>
      <c r="C44" s="172"/>
      <c r="D44" s="172"/>
      <c r="E44" s="172"/>
      <c r="F44" s="172"/>
      <c r="H44" s="326"/>
      <c r="I44" s="326"/>
      <c r="J44" s="326"/>
      <c r="K44" s="326"/>
      <c r="L44" s="326"/>
      <c r="M44" s="326"/>
      <c r="N44" s="326"/>
      <c r="O44" s="326"/>
      <c r="P44" s="326"/>
      <c r="Q44" s="326"/>
    </row>
    <row r="45" spans="1:17" x14ac:dyDescent="0.25">
      <c r="A45" s="172"/>
      <c r="B45" s="172"/>
      <c r="C45" s="172"/>
      <c r="D45" s="172"/>
      <c r="E45" s="172"/>
      <c r="F45" s="172"/>
      <c r="H45" s="326"/>
      <c r="I45" s="326"/>
      <c r="J45" s="326"/>
      <c r="K45" s="326"/>
      <c r="L45" s="326"/>
      <c r="M45" s="326"/>
      <c r="N45" s="326"/>
      <c r="O45" s="326"/>
      <c r="P45" s="326"/>
      <c r="Q45" s="326"/>
    </row>
    <row r="46" spans="1:17" x14ac:dyDescent="0.25">
      <c r="A46" s="172"/>
      <c r="B46" s="172"/>
      <c r="C46" s="172"/>
      <c r="D46" s="172"/>
      <c r="E46" s="172"/>
      <c r="F46" s="172"/>
      <c r="H46" s="326"/>
      <c r="I46" s="326"/>
      <c r="J46" s="326"/>
      <c r="K46" s="326"/>
      <c r="L46" s="326"/>
      <c r="M46" s="326"/>
      <c r="N46" s="326"/>
      <c r="O46" s="326"/>
      <c r="P46" s="326"/>
      <c r="Q46" s="326"/>
    </row>
    <row r="47" spans="1:17" x14ac:dyDescent="0.25">
      <c r="A47" s="172"/>
      <c r="B47" s="172"/>
      <c r="C47" s="172"/>
      <c r="D47" s="172"/>
      <c r="E47" s="172"/>
      <c r="F47" s="172"/>
      <c r="H47" s="326"/>
      <c r="I47" s="326"/>
      <c r="J47" s="326"/>
      <c r="K47" s="326"/>
      <c r="L47" s="326"/>
      <c r="M47" s="326"/>
      <c r="N47" s="326"/>
      <c r="O47" s="326"/>
      <c r="P47" s="326"/>
      <c r="Q47" s="326"/>
    </row>
    <row r="48" spans="1:17" x14ac:dyDescent="0.25">
      <c r="A48" s="172"/>
      <c r="B48" s="172"/>
      <c r="C48" s="172"/>
      <c r="D48" s="172"/>
      <c r="E48" s="172"/>
      <c r="F48" s="172"/>
      <c r="H48" s="326"/>
      <c r="I48" s="326"/>
      <c r="J48" s="326"/>
      <c r="K48" s="326"/>
      <c r="L48" s="326"/>
      <c r="M48" s="326"/>
      <c r="N48" s="326"/>
      <c r="O48" s="326"/>
      <c r="P48" s="326"/>
      <c r="Q48" s="326"/>
    </row>
    <row r="49" spans="1:17" x14ac:dyDescent="0.25">
      <c r="A49" s="172"/>
      <c r="B49" s="172"/>
      <c r="C49" s="172"/>
      <c r="D49" s="172"/>
      <c r="E49" s="172"/>
      <c r="F49" s="172"/>
      <c r="H49" s="326"/>
      <c r="I49" s="326"/>
      <c r="J49" s="326"/>
      <c r="K49" s="326"/>
      <c r="L49" s="326"/>
      <c r="M49" s="326"/>
      <c r="N49" s="326"/>
      <c r="O49" s="326"/>
      <c r="P49" s="326"/>
      <c r="Q49" s="326"/>
    </row>
    <row r="50" spans="1:17" x14ac:dyDescent="0.25">
      <c r="A50" s="172"/>
      <c r="B50" s="172"/>
      <c r="C50" s="172"/>
      <c r="D50" s="172"/>
      <c r="E50" s="172"/>
      <c r="F50" s="172"/>
      <c r="H50" s="326"/>
      <c r="I50" s="326"/>
      <c r="J50" s="326"/>
      <c r="K50" s="326"/>
      <c r="L50" s="326"/>
      <c r="M50" s="326"/>
      <c r="N50" s="326"/>
      <c r="O50" s="326"/>
      <c r="P50" s="326"/>
      <c r="Q50" s="326"/>
    </row>
    <row r="51" spans="1:17" x14ac:dyDescent="0.25">
      <c r="A51" s="172"/>
      <c r="B51" s="172"/>
      <c r="C51" s="172"/>
      <c r="D51" s="172"/>
      <c r="E51" s="172"/>
      <c r="F51" s="172"/>
      <c r="H51" s="326"/>
      <c r="I51" s="326"/>
      <c r="J51" s="326"/>
      <c r="K51" s="326"/>
      <c r="L51" s="326"/>
      <c r="M51" s="326"/>
      <c r="N51" s="326"/>
      <c r="O51" s="326"/>
      <c r="P51" s="326"/>
      <c r="Q51" s="326"/>
    </row>
    <row r="52" spans="1:17" x14ac:dyDescent="0.25">
      <c r="A52" s="172"/>
      <c r="B52" s="172"/>
      <c r="C52" s="172"/>
      <c r="D52" s="172"/>
      <c r="E52" s="172"/>
      <c r="F52" s="172"/>
      <c r="H52" s="326"/>
      <c r="I52" s="326"/>
      <c r="J52" s="326"/>
      <c r="K52" s="326"/>
      <c r="L52" s="326"/>
      <c r="M52" s="326"/>
      <c r="N52" s="326"/>
      <c r="O52" s="326"/>
      <c r="P52" s="326"/>
      <c r="Q52" s="326"/>
    </row>
    <row r="53" spans="1:17" x14ac:dyDescent="0.25">
      <c r="A53" s="172"/>
      <c r="B53" s="172"/>
      <c r="C53" s="172"/>
      <c r="D53" s="172"/>
      <c r="E53" s="172"/>
      <c r="F53" s="172"/>
      <c r="H53" s="326"/>
      <c r="I53" s="326"/>
      <c r="J53" s="326"/>
      <c r="K53" s="326"/>
      <c r="L53" s="326"/>
      <c r="M53" s="326"/>
      <c r="N53" s="326"/>
      <c r="O53" s="326"/>
      <c r="P53" s="326"/>
      <c r="Q53" s="326"/>
    </row>
    <row r="54" spans="1:17" x14ac:dyDescent="0.25">
      <c r="A54" s="172"/>
      <c r="B54" s="172"/>
      <c r="C54" s="172"/>
      <c r="D54" s="172"/>
      <c r="E54" s="172"/>
      <c r="F54" s="172"/>
      <c r="H54" s="326"/>
      <c r="I54" s="326"/>
      <c r="J54" s="326"/>
      <c r="K54" s="326"/>
      <c r="L54" s="326"/>
      <c r="M54" s="326"/>
      <c r="N54" s="326"/>
      <c r="O54" s="326"/>
      <c r="P54" s="326"/>
      <c r="Q54" s="326"/>
    </row>
    <row r="55" spans="1:17" x14ac:dyDescent="0.25">
      <c r="A55" s="172"/>
      <c r="B55" s="172"/>
      <c r="C55" s="172"/>
      <c r="D55" s="172"/>
      <c r="E55" s="172"/>
      <c r="F55" s="172"/>
      <c r="H55" s="326"/>
      <c r="I55" s="326"/>
      <c r="J55" s="326"/>
      <c r="K55" s="326"/>
      <c r="L55" s="326"/>
      <c r="M55" s="326"/>
      <c r="N55" s="326"/>
      <c r="O55" s="326"/>
      <c r="P55" s="326"/>
      <c r="Q55" s="326"/>
    </row>
    <row r="56" spans="1:17" x14ac:dyDescent="0.25">
      <c r="A56" s="168" t="s">
        <v>264</v>
      </c>
      <c r="B56" s="172"/>
      <c r="C56" s="172"/>
      <c r="D56" s="172"/>
      <c r="E56" s="172"/>
      <c r="F56" s="172"/>
      <c r="H56" s="326"/>
      <c r="I56" s="326"/>
      <c r="J56" s="326"/>
      <c r="K56" s="326"/>
      <c r="L56" s="326"/>
      <c r="M56" s="326"/>
      <c r="N56" s="326"/>
      <c r="O56" s="326"/>
      <c r="P56" s="326"/>
      <c r="Q56" s="326"/>
    </row>
  </sheetData>
  <sheetProtection algorithmName="SHA-512" hashValue="PUQc/g+BZApgCBZIc1yv8/aq7u1bwqMMP9ZEFq8NgEM2JBJE0N4k1BuJMKjqsOAh6RcUK84IB+MEGzjHiR+xNA==" saltValue="NHTivt14t5i5hSfWGAq8Fw==" spinCount="100000" sheet="1" objects="1" scenarios="1"/>
  <mergeCells count="15">
    <mergeCell ref="H23:J23"/>
    <mergeCell ref="H24:J24"/>
    <mergeCell ref="A2:B2"/>
    <mergeCell ref="A4:E4"/>
    <mergeCell ref="H4:L4"/>
    <mergeCell ref="A5:B5"/>
    <mergeCell ref="H5:I5"/>
    <mergeCell ref="A19:C19"/>
    <mergeCell ref="A6:A8"/>
    <mergeCell ref="H6:H8"/>
    <mergeCell ref="A9:A11"/>
    <mergeCell ref="A12:A16"/>
    <mergeCell ref="H9:H12"/>
    <mergeCell ref="H14:H17"/>
    <mergeCell ref="H18:H20"/>
  </mergeCells>
  <conditionalFormatting sqref="E15:E16">
    <cfRule type="cellIs" dxfId="11" priority="21" operator="greaterThan">
      <formula>6</formula>
    </cfRule>
  </conditionalFormatting>
  <conditionalFormatting sqref="E6:E11">
    <cfRule type="cellIs" dxfId="10" priority="24" operator="lessThan">
      <formula>3</formula>
    </cfRule>
  </conditionalFormatting>
  <conditionalFormatting sqref="E6:E11">
    <cfRule type="cellIs" dxfId="9" priority="23" operator="greaterThan">
      <formula>6</formula>
    </cfRule>
  </conditionalFormatting>
  <conditionalFormatting sqref="E15:E16">
    <cfRule type="cellIs" dxfId="8" priority="22" operator="lessThan">
      <formula>3</formula>
    </cfRule>
  </conditionalFormatting>
  <conditionalFormatting sqref="L13">
    <cfRule type="cellIs" dxfId="7" priority="11" operator="greaterThan">
      <formula>6</formula>
    </cfRule>
  </conditionalFormatting>
  <conditionalFormatting sqref="L13">
    <cfRule type="cellIs" dxfId="6" priority="12" operator="lessThan">
      <formula>3</formula>
    </cfRule>
  </conditionalFormatting>
  <conditionalFormatting sqref="L15:L16">
    <cfRule type="cellIs" dxfId="5" priority="9" operator="greaterThan">
      <formula>6</formula>
    </cfRule>
  </conditionalFormatting>
  <conditionalFormatting sqref="L15:L16">
    <cfRule type="cellIs" dxfId="4" priority="10" operator="lessThan">
      <formula>3</formula>
    </cfRule>
  </conditionalFormatting>
  <conditionalFormatting sqref="L6:L8">
    <cfRule type="cellIs" dxfId="3" priority="6" operator="lessThan">
      <formula>3</formula>
    </cfRule>
  </conditionalFormatting>
  <conditionalFormatting sqref="L6:L8">
    <cfRule type="cellIs" dxfId="2" priority="5" operator="greaterThan">
      <formula>6</formula>
    </cfRule>
  </conditionalFormatting>
  <conditionalFormatting sqref="L17">
    <cfRule type="cellIs" dxfId="1" priority="1" operator="greaterThan">
      <formula>6</formula>
    </cfRule>
  </conditionalFormatting>
  <conditionalFormatting sqref="L17">
    <cfRule type="cellIs" dxfId="0" priority="2" operator="lessThan">
      <formula>3</formula>
    </cfRule>
  </conditionalFormatting>
  <pageMargins left="0.7" right="0.7" top="0.78740157499999996" bottom="0.78740157499999996" header="0.3" footer="0.3"/>
  <pageSetup paperSize="8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Vyberte soud" prompt="Zde je třeba vybrat soud. Ostatní údaje a grafy se automaticky přepočtou. S výjimkou tohoto pole tedy není doporučeno jakkoliv do souboru zasahovat, protože by mohlo dojít k porušení vzorců.">
          <x14:formula1>
            <xm:f>Pom_tabulky_grafy_KS!$A$5:$A$12</xm:f>
          </x14:formula1>
          <xm:sqref>C2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theme="6" tint="-0.249977111117893"/>
    <pageSetUpPr fitToPage="1"/>
  </sheetPr>
  <dimension ref="A1:X43"/>
  <sheetViews>
    <sheetView zoomScale="80" zoomScaleNormal="80" workbookViewId="0">
      <pane ySplit="2" topLeftCell="A3" activePane="bottomLeft" state="frozen"/>
      <selection pane="bottomLeft" activeCell="A3" sqref="A3:X3"/>
    </sheetView>
  </sheetViews>
  <sheetFormatPr defaultRowHeight="15.75" x14ac:dyDescent="0.25"/>
  <cols>
    <col min="1" max="16384" width="9" style="139"/>
  </cols>
  <sheetData>
    <row r="1" spans="1:24" x14ac:dyDescent="0.25">
      <c r="A1" s="138" t="s">
        <v>263</v>
      </c>
    </row>
    <row r="2" spans="1:24" x14ac:dyDescent="0.25">
      <c r="A2" s="652" t="s">
        <v>192</v>
      </c>
      <c r="B2" s="694"/>
      <c r="C2" s="138" t="str">
        <f>'Výsl. KS INS - 2019'!C2</f>
        <v>MS Praha</v>
      </c>
    </row>
    <row r="3" spans="1:24" x14ac:dyDescent="0.25">
      <c r="A3" s="651" t="s">
        <v>226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</row>
    <row r="23" spans="1:24" x14ac:dyDescent="0.25">
      <c r="A23" s="651" t="s">
        <v>225</v>
      </c>
      <c r="B23" s="651"/>
      <c r="C23" s="651"/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1"/>
      <c r="X23" s="651"/>
    </row>
    <row r="43" spans="1:1" x14ac:dyDescent="0.25">
      <c r="A43" s="316" t="s">
        <v>294</v>
      </c>
    </row>
  </sheetData>
  <sheetProtection algorithmName="SHA-512" hashValue="LMZB35X39m5NKNinCsQm5SGfjjocprVcuHsgIg3vYKzE6idGi+6HEK4W9Nu7NyS+pt5poHgLqmDlLtsVFjLhlg==" saltValue="zBipFeiZFP08l06oKS0sug==" spinCount="100000" sheet="1" objects="1" scenarios="1"/>
  <mergeCells count="3">
    <mergeCell ref="A2:B2"/>
    <mergeCell ref="A3:X3"/>
    <mergeCell ref="A23:X23"/>
  </mergeCells>
  <pageMargins left="0.7" right="0.7" top="0.78740157499999996" bottom="0.78740157499999996" header="0.3" footer="0.3"/>
  <pageSetup paperSize="8" scale="84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theme="6" tint="0.59999389629810485"/>
  </sheetPr>
  <dimension ref="A1:U18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5" width="12.625" style="405" customWidth="1"/>
    <col min="6" max="6" width="14.625" customWidth="1"/>
    <col min="7" max="10" width="12.625" customWidth="1"/>
    <col min="11" max="11" width="14.625" customWidth="1"/>
    <col min="12" max="20" width="12.625" customWidth="1"/>
    <col min="21" max="21" width="12.625" hidden="1" customWidth="1"/>
  </cols>
  <sheetData>
    <row r="1" spans="1:21" x14ac:dyDescent="0.25">
      <c r="A1" s="3" t="s">
        <v>300</v>
      </c>
    </row>
    <row r="2" spans="1:21" ht="16.5" thickBot="1" x14ac:dyDescent="0.3">
      <c r="A2" s="3" t="s">
        <v>198</v>
      </c>
    </row>
    <row r="3" spans="1:21" ht="16.5" customHeight="1" thickTop="1" x14ac:dyDescent="0.25">
      <c r="A3" s="131"/>
      <c r="B3" s="132"/>
      <c r="C3" s="654" t="s">
        <v>1</v>
      </c>
      <c r="D3" s="655"/>
      <c r="E3" s="656"/>
      <c r="F3" s="665" t="s">
        <v>109</v>
      </c>
      <c r="G3" s="664"/>
      <c r="H3" s="664"/>
      <c r="I3" s="666"/>
      <c r="J3" s="391"/>
      <c r="K3" s="665" t="s">
        <v>110</v>
      </c>
      <c r="L3" s="664"/>
      <c r="M3" s="664"/>
      <c r="N3" s="666"/>
      <c r="O3" s="661" t="s">
        <v>239</v>
      </c>
      <c r="P3" s="662"/>
      <c r="Q3" s="663"/>
      <c r="R3" s="661" t="s">
        <v>235</v>
      </c>
      <c r="S3" s="662"/>
      <c r="T3" s="662"/>
      <c r="U3" s="614"/>
    </row>
    <row r="4" spans="1:21" ht="48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7" t="s">
        <v>181</v>
      </c>
      <c r="G4" s="6" t="s">
        <v>185</v>
      </c>
      <c r="H4" s="6" t="s">
        <v>234</v>
      </c>
      <c r="I4" s="41" t="s">
        <v>229</v>
      </c>
      <c r="J4" s="393" t="s">
        <v>275</v>
      </c>
      <c r="K4" s="47" t="s">
        <v>101</v>
      </c>
      <c r="L4" s="6" t="s">
        <v>102</v>
      </c>
      <c r="M4" s="6" t="s">
        <v>238</v>
      </c>
      <c r="N4" s="41" t="s">
        <v>237</v>
      </c>
      <c r="O4" s="24" t="s">
        <v>240</v>
      </c>
      <c r="P4" s="5" t="s">
        <v>241</v>
      </c>
      <c r="Q4" s="25" t="s">
        <v>242</v>
      </c>
      <c r="R4" s="24" t="s">
        <v>232</v>
      </c>
      <c r="S4" s="5" t="s">
        <v>233</v>
      </c>
      <c r="T4" s="5" t="s">
        <v>231</v>
      </c>
      <c r="U4" s="401" t="s">
        <v>175</v>
      </c>
    </row>
    <row r="5" spans="1:21" ht="16.5" thickTop="1" x14ac:dyDescent="0.25">
      <c r="A5" s="100">
        <v>101</v>
      </c>
      <c r="B5" s="104" t="s">
        <v>3</v>
      </c>
      <c r="C5" s="449">
        <v>87</v>
      </c>
      <c r="D5" s="392">
        <v>56</v>
      </c>
      <c r="E5" s="450">
        <v>200</v>
      </c>
      <c r="F5" s="120">
        <v>2993</v>
      </c>
      <c r="G5" s="106">
        <v>2287</v>
      </c>
      <c r="H5" s="106">
        <v>490</v>
      </c>
      <c r="I5" s="108">
        <v>8150</v>
      </c>
      <c r="J5" s="390">
        <v>17</v>
      </c>
      <c r="K5" s="120">
        <f>F5/$J5</f>
        <v>176.05882352941177</v>
      </c>
      <c r="L5" s="106">
        <f t="shared" ref="L5:N5" si="0">G5/$J5</f>
        <v>134.52941176470588</v>
      </c>
      <c r="M5" s="106">
        <f t="shared" si="0"/>
        <v>28.823529411764707</v>
      </c>
      <c r="N5" s="108">
        <f t="shared" si="0"/>
        <v>479.41176470588238</v>
      </c>
      <c r="O5" s="103">
        <v>1373</v>
      </c>
      <c r="P5" s="100">
        <v>13</v>
      </c>
      <c r="Q5" s="104">
        <v>6736</v>
      </c>
      <c r="R5" s="124">
        <f>O5/SUM($O5:$Q5)*100</f>
        <v>16.904703275055404</v>
      </c>
      <c r="S5" s="105">
        <f t="shared" ref="S5:T5" si="1">P5/SUM($O5:$Q5)*100</f>
        <v>0.1600590987441517</v>
      </c>
      <c r="T5" s="105">
        <f t="shared" si="1"/>
        <v>82.935237626200447</v>
      </c>
      <c r="U5" s="390">
        <v>18</v>
      </c>
    </row>
    <row r="6" spans="1:21" x14ac:dyDescent="0.25">
      <c r="A6" s="13">
        <v>102</v>
      </c>
      <c r="B6" s="75" t="s">
        <v>14</v>
      </c>
      <c r="C6" s="449">
        <v>69</v>
      </c>
      <c r="D6" s="392">
        <v>48</v>
      </c>
      <c r="E6" s="450">
        <v>144</v>
      </c>
      <c r="F6" s="28">
        <v>3342</v>
      </c>
      <c r="G6" s="15">
        <v>3390</v>
      </c>
      <c r="H6" s="15">
        <v>402</v>
      </c>
      <c r="I6" s="29">
        <v>12068</v>
      </c>
      <c r="J6" s="392">
        <v>15</v>
      </c>
      <c r="K6" s="28">
        <f t="shared" ref="K6:K13" si="2">F6/$J6</f>
        <v>222.8</v>
      </c>
      <c r="L6" s="15">
        <f t="shared" ref="L6:L13" si="3">G6/$J6</f>
        <v>226</v>
      </c>
      <c r="M6" s="15">
        <f t="shared" ref="M6:M13" si="4">H6/$J6</f>
        <v>26.8</v>
      </c>
      <c r="N6" s="29">
        <f t="shared" ref="N6:N13" si="5">I6/$J6</f>
        <v>804.5333333333333</v>
      </c>
      <c r="O6" s="74">
        <v>659</v>
      </c>
      <c r="P6" s="13">
        <v>4</v>
      </c>
      <c r="Q6" s="75">
        <v>11404</v>
      </c>
      <c r="R6" s="32">
        <f t="shared" ref="R6:R13" si="6">O6/SUM($O6:$Q6)*100</f>
        <v>5.4611751056600646</v>
      </c>
      <c r="S6" s="16">
        <f t="shared" ref="S6:S13" si="7">P6/SUM($O6:$Q6)*100</f>
        <v>3.3148255573050463E-2</v>
      </c>
      <c r="T6" s="16">
        <f t="shared" ref="T6:T13" si="8">Q6/SUM($O6:$Q6)*100</f>
        <v>94.505676638766886</v>
      </c>
      <c r="U6" s="392">
        <v>13</v>
      </c>
    </row>
    <row r="7" spans="1:21" x14ac:dyDescent="0.25">
      <c r="A7" s="13">
        <v>103</v>
      </c>
      <c r="B7" s="75" t="s">
        <v>25</v>
      </c>
      <c r="C7" s="449">
        <v>63</v>
      </c>
      <c r="D7" s="392">
        <v>45</v>
      </c>
      <c r="E7" s="450">
        <v>133</v>
      </c>
      <c r="F7" s="28">
        <v>1997</v>
      </c>
      <c r="G7" s="15">
        <v>2295</v>
      </c>
      <c r="H7" s="15">
        <v>38</v>
      </c>
      <c r="I7" s="29">
        <v>7519</v>
      </c>
      <c r="J7" s="392">
        <v>5</v>
      </c>
      <c r="K7" s="28">
        <f t="shared" si="2"/>
        <v>399.4</v>
      </c>
      <c r="L7" s="15">
        <f t="shared" si="3"/>
        <v>459</v>
      </c>
      <c r="M7" s="15">
        <f t="shared" si="4"/>
        <v>7.6</v>
      </c>
      <c r="N7" s="29">
        <f t="shared" si="5"/>
        <v>1503.8</v>
      </c>
      <c r="O7" s="74">
        <v>347</v>
      </c>
      <c r="P7" s="13">
        <v>2</v>
      </c>
      <c r="Q7" s="75">
        <v>7170</v>
      </c>
      <c r="R7" s="32">
        <f t="shared" si="6"/>
        <v>4.6149753956643167</v>
      </c>
      <c r="S7" s="16">
        <f t="shared" si="7"/>
        <v>2.6599281819390877E-2</v>
      </c>
      <c r="T7" s="16">
        <f t="shared" si="8"/>
        <v>95.358425322516297</v>
      </c>
      <c r="U7" s="392">
        <v>6</v>
      </c>
    </row>
    <row r="8" spans="1:21" x14ac:dyDescent="0.25">
      <c r="A8" s="13">
        <v>104</v>
      </c>
      <c r="B8" s="75" t="s">
        <v>34</v>
      </c>
      <c r="C8" s="449">
        <v>68</v>
      </c>
      <c r="D8" s="392">
        <v>48</v>
      </c>
      <c r="E8" s="450">
        <v>133</v>
      </c>
      <c r="F8" s="28">
        <v>2812</v>
      </c>
      <c r="G8" s="15">
        <v>3064</v>
      </c>
      <c r="H8" s="15">
        <v>413</v>
      </c>
      <c r="I8" s="29">
        <v>10476</v>
      </c>
      <c r="J8" s="392">
        <v>11</v>
      </c>
      <c r="K8" s="28">
        <f t="shared" si="2"/>
        <v>255.63636363636363</v>
      </c>
      <c r="L8" s="15">
        <f t="shared" si="3"/>
        <v>278.54545454545456</v>
      </c>
      <c r="M8" s="15">
        <f t="shared" si="4"/>
        <v>37.545454545454547</v>
      </c>
      <c r="N8" s="29">
        <f t="shared" si="5"/>
        <v>952.36363636363637</v>
      </c>
      <c r="O8" s="74">
        <v>505</v>
      </c>
      <c r="P8" s="13">
        <v>2</v>
      </c>
      <c r="Q8" s="75">
        <v>9966</v>
      </c>
      <c r="R8" s="32">
        <f t="shared" si="6"/>
        <v>4.8219230401986053</v>
      </c>
      <c r="S8" s="16">
        <f t="shared" si="7"/>
        <v>1.9096724911677646E-2</v>
      </c>
      <c r="T8" s="16">
        <f t="shared" si="8"/>
        <v>95.158980234889711</v>
      </c>
      <c r="U8" s="392">
        <v>10</v>
      </c>
    </row>
    <row r="9" spans="1:21" x14ac:dyDescent="0.25">
      <c r="A9" s="13">
        <v>105</v>
      </c>
      <c r="B9" s="75" t="s">
        <v>44</v>
      </c>
      <c r="C9" s="449">
        <v>60</v>
      </c>
      <c r="D9" s="392">
        <v>41</v>
      </c>
      <c r="E9" s="450">
        <v>132</v>
      </c>
      <c r="F9" s="28">
        <v>5190</v>
      </c>
      <c r="G9" s="15">
        <v>5053</v>
      </c>
      <c r="H9" s="15">
        <v>401</v>
      </c>
      <c r="I9" s="29">
        <v>18669</v>
      </c>
      <c r="J9" s="392">
        <v>19.21</v>
      </c>
      <c r="K9" s="28">
        <f t="shared" si="2"/>
        <v>270.17178552837061</v>
      </c>
      <c r="L9" s="15">
        <f t="shared" si="3"/>
        <v>263.04008328995315</v>
      </c>
      <c r="M9" s="15">
        <f t="shared" si="4"/>
        <v>20.874544508068713</v>
      </c>
      <c r="N9" s="29">
        <f t="shared" si="5"/>
        <v>971.83758459135868</v>
      </c>
      <c r="O9" s="74">
        <v>644</v>
      </c>
      <c r="P9" s="13">
        <v>1</v>
      </c>
      <c r="Q9" s="75">
        <v>18020</v>
      </c>
      <c r="R9" s="32">
        <f t="shared" si="6"/>
        <v>3.4503080632199303</v>
      </c>
      <c r="S9" s="16">
        <f t="shared" si="7"/>
        <v>5.3576212161800165E-3</v>
      </c>
      <c r="T9" s="16">
        <f t="shared" si="8"/>
        <v>96.544334315563887</v>
      </c>
      <c r="U9" s="392">
        <v>16</v>
      </c>
    </row>
    <row r="10" spans="1:21" x14ac:dyDescent="0.25">
      <c r="A10" s="13">
        <v>106</v>
      </c>
      <c r="B10" s="75" t="s">
        <v>55</v>
      </c>
      <c r="C10" s="449">
        <v>71</v>
      </c>
      <c r="D10" s="392">
        <v>52</v>
      </c>
      <c r="E10" s="450">
        <v>147</v>
      </c>
      <c r="F10" s="28">
        <v>3346</v>
      </c>
      <c r="G10" s="15">
        <v>3837</v>
      </c>
      <c r="H10" s="15">
        <v>156</v>
      </c>
      <c r="I10" s="29">
        <v>13461</v>
      </c>
      <c r="J10" s="392">
        <v>12</v>
      </c>
      <c r="K10" s="28">
        <f t="shared" si="2"/>
        <v>278.83333333333331</v>
      </c>
      <c r="L10" s="15">
        <f t="shared" si="3"/>
        <v>319.75</v>
      </c>
      <c r="M10" s="15">
        <f t="shared" si="4"/>
        <v>13</v>
      </c>
      <c r="N10" s="29">
        <f t="shared" si="5"/>
        <v>1121.75</v>
      </c>
      <c r="O10" s="74">
        <v>616</v>
      </c>
      <c r="P10" s="13">
        <v>4</v>
      </c>
      <c r="Q10" s="75">
        <v>12826</v>
      </c>
      <c r="R10" s="32">
        <f t="shared" si="6"/>
        <v>4.5812881154246616</v>
      </c>
      <c r="S10" s="16">
        <f t="shared" si="7"/>
        <v>2.9748624126134167E-2</v>
      </c>
      <c r="T10" s="16">
        <f t="shared" si="8"/>
        <v>95.388963260449202</v>
      </c>
      <c r="U10" s="392">
        <v>11</v>
      </c>
    </row>
    <row r="11" spans="1:21" x14ac:dyDescent="0.25">
      <c r="A11" s="13">
        <v>107</v>
      </c>
      <c r="B11" s="75" t="s">
        <v>67</v>
      </c>
      <c r="C11" s="449">
        <v>81</v>
      </c>
      <c r="D11" s="392">
        <v>54</v>
      </c>
      <c r="E11" s="450">
        <v>188</v>
      </c>
      <c r="F11" s="28">
        <v>5042</v>
      </c>
      <c r="G11" s="15">
        <v>4907</v>
      </c>
      <c r="H11" s="15">
        <v>540</v>
      </c>
      <c r="I11" s="29">
        <v>16198</v>
      </c>
      <c r="J11" s="392">
        <v>16</v>
      </c>
      <c r="K11" s="28">
        <f t="shared" si="2"/>
        <v>315.125</v>
      </c>
      <c r="L11" s="15">
        <f t="shared" si="3"/>
        <v>306.6875</v>
      </c>
      <c r="M11" s="15">
        <f t="shared" si="4"/>
        <v>33.75</v>
      </c>
      <c r="N11" s="29">
        <f t="shared" si="5"/>
        <v>1012.375</v>
      </c>
      <c r="O11" s="74">
        <v>1280</v>
      </c>
      <c r="P11" s="13">
        <v>5</v>
      </c>
      <c r="Q11" s="75">
        <v>14907</v>
      </c>
      <c r="R11" s="32">
        <f t="shared" si="6"/>
        <v>7.9051383399209492</v>
      </c>
      <c r="S11" s="16">
        <f t="shared" si="7"/>
        <v>3.0879446640316208E-2</v>
      </c>
      <c r="T11" s="16">
        <f t="shared" si="8"/>
        <v>92.063982213438734</v>
      </c>
      <c r="U11" s="392">
        <v>19</v>
      </c>
    </row>
    <row r="12" spans="1:21" ht="16.5" thickBot="1" x14ac:dyDescent="0.3">
      <c r="A12" s="18">
        <v>108</v>
      </c>
      <c r="B12" s="77" t="s">
        <v>82</v>
      </c>
      <c r="C12" s="451">
        <v>58</v>
      </c>
      <c r="D12" s="389">
        <v>42</v>
      </c>
      <c r="E12" s="452">
        <v>116</v>
      </c>
      <c r="F12" s="30">
        <v>6028</v>
      </c>
      <c r="G12" s="20">
        <v>5415</v>
      </c>
      <c r="H12" s="20">
        <v>661</v>
      </c>
      <c r="I12" s="31">
        <v>21461</v>
      </c>
      <c r="J12" s="389">
        <v>22.3</v>
      </c>
      <c r="K12" s="30">
        <f t="shared" si="2"/>
        <v>270.31390134529147</v>
      </c>
      <c r="L12" s="20">
        <f t="shared" si="3"/>
        <v>242.82511210762331</v>
      </c>
      <c r="M12" s="20">
        <f t="shared" si="4"/>
        <v>29.641255605381165</v>
      </c>
      <c r="N12" s="31">
        <f t="shared" si="5"/>
        <v>962.37668161434976</v>
      </c>
      <c r="O12" s="74">
        <v>817</v>
      </c>
      <c r="P12" s="13">
        <v>11</v>
      </c>
      <c r="Q12" s="75">
        <v>20620</v>
      </c>
      <c r="R12" s="32">
        <f t="shared" si="6"/>
        <v>3.8092129802312571</v>
      </c>
      <c r="S12" s="16">
        <f t="shared" si="7"/>
        <v>5.1286833271167467E-2</v>
      </c>
      <c r="T12" s="16">
        <f t="shared" si="8"/>
        <v>96.139500186497571</v>
      </c>
      <c r="U12" s="389">
        <v>27</v>
      </c>
    </row>
    <row r="13" spans="1:21" ht="17.25" thickTop="1" thickBot="1" x14ac:dyDescent="0.3">
      <c r="A13" s="35"/>
      <c r="B13" s="39" t="s">
        <v>132</v>
      </c>
      <c r="C13" s="509">
        <v>68</v>
      </c>
      <c r="D13" s="388">
        <v>47</v>
      </c>
      <c r="E13" s="510">
        <v>145</v>
      </c>
      <c r="F13" s="119">
        <f>AVERAGE(F5:F12)</f>
        <v>3843.75</v>
      </c>
      <c r="G13" s="37">
        <f t="shared" ref="G13:I13" si="9">AVERAGE(G5:G12)</f>
        <v>3781</v>
      </c>
      <c r="H13" s="37">
        <f t="shared" si="9"/>
        <v>387.625</v>
      </c>
      <c r="I13" s="109">
        <f t="shared" si="9"/>
        <v>13500.25</v>
      </c>
      <c r="J13" s="388">
        <f>AVERAGE(J5:J12)</f>
        <v>14.688750000000001</v>
      </c>
      <c r="K13" s="119">
        <f t="shared" si="2"/>
        <v>261.67985703344397</v>
      </c>
      <c r="L13" s="37">
        <f t="shared" si="3"/>
        <v>257.40788018041019</v>
      </c>
      <c r="M13" s="37">
        <f t="shared" si="4"/>
        <v>26.389243468640966</v>
      </c>
      <c r="N13" s="109">
        <f t="shared" si="5"/>
        <v>919.0877372138541</v>
      </c>
      <c r="O13" s="37">
        <f>SUM(O5:O12)</f>
        <v>6241</v>
      </c>
      <c r="P13" s="37">
        <f t="shared" ref="P13:Q13" si="10">SUM(P5:P12)</f>
        <v>42</v>
      </c>
      <c r="Q13" s="109">
        <f t="shared" si="10"/>
        <v>101649</v>
      </c>
      <c r="R13" s="573">
        <f t="shared" si="6"/>
        <v>5.7823444390912799</v>
      </c>
      <c r="S13" s="33">
        <f t="shared" si="7"/>
        <v>3.8913389912166918E-2</v>
      </c>
      <c r="T13" s="33">
        <f t="shared" si="8"/>
        <v>94.178742170996557</v>
      </c>
      <c r="U13" s="388">
        <f>AVERAGE(U5:U12)</f>
        <v>15</v>
      </c>
    </row>
    <row r="14" spans="1:21" ht="16.5" thickTop="1" x14ac:dyDescent="0.25"/>
    <row r="18" spans="1:1" x14ac:dyDescent="0.25">
      <c r="A18" s="3"/>
    </row>
  </sheetData>
  <sheetProtection algorithmName="SHA-512" hashValue="iHWWagEiQBGcxPQDuGjz2BtxKZhbFi8VLJM4zbXVprTjeG53xawyYO4ntU5iTm8tYYpPEl+SU34ajwf2U4urOA==" saltValue="R3RNuGzjjFR87HibveAwbg==" spinCount="100000" sheet="1" objects="1" scenarios="1"/>
  <mergeCells count="5">
    <mergeCell ref="C3:E3"/>
    <mergeCell ref="F3:I3"/>
    <mergeCell ref="K3:N3"/>
    <mergeCell ref="O3:Q3"/>
    <mergeCell ref="R3:T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tabColor theme="6" tint="0.59999389629810485"/>
  </sheetPr>
  <dimension ref="A1:N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style="133" customWidth="1"/>
    <col min="2" max="2" width="22.375" style="133" hidden="1" customWidth="1"/>
    <col min="3" max="3" width="13.375" style="133" customWidth="1"/>
    <col min="4" max="4" width="18.25" style="133" bestFit="1" customWidth="1"/>
    <col min="5" max="7" width="12.625" style="409" customWidth="1"/>
    <col min="8" max="11" width="14.625" style="133" customWidth="1"/>
    <col min="12" max="14" width="12.625" customWidth="1"/>
  </cols>
  <sheetData>
    <row r="1" spans="1:14" x14ac:dyDescent="0.25">
      <c r="A1" s="3" t="s">
        <v>133</v>
      </c>
    </row>
    <row r="2" spans="1:14" x14ac:dyDescent="0.25">
      <c r="A2" s="3" t="s">
        <v>283</v>
      </c>
    </row>
    <row r="3" spans="1:14" ht="16.5" thickBot="1" x14ac:dyDescent="0.3"/>
    <row r="4" spans="1:14" ht="16.5" thickTop="1" x14ac:dyDescent="0.25">
      <c r="A4" s="131"/>
      <c r="B4" s="131"/>
      <c r="C4" s="131"/>
      <c r="D4" s="131"/>
      <c r="E4" s="654" t="s">
        <v>1</v>
      </c>
      <c r="F4" s="655"/>
      <c r="G4" s="656"/>
      <c r="H4" s="664" t="s">
        <v>109</v>
      </c>
      <c r="I4" s="664"/>
      <c r="J4" s="664"/>
      <c r="K4" s="664"/>
      <c r="L4" s="661" t="s">
        <v>235</v>
      </c>
      <c r="M4" s="662"/>
      <c r="N4" s="662"/>
    </row>
    <row r="5" spans="1:14" ht="32.25" thickBot="1" x14ac:dyDescent="0.3">
      <c r="A5" s="5"/>
      <c r="B5" s="5" t="s">
        <v>138</v>
      </c>
      <c r="C5" s="5" t="s">
        <v>137</v>
      </c>
      <c r="D5" s="5" t="s">
        <v>94</v>
      </c>
      <c r="E5" s="444" t="s">
        <v>96</v>
      </c>
      <c r="F5" s="445" t="s">
        <v>97</v>
      </c>
      <c r="G5" s="446" t="s">
        <v>98</v>
      </c>
      <c r="H5" s="6" t="s">
        <v>182</v>
      </c>
      <c r="I5" s="6" t="s">
        <v>183</v>
      </c>
      <c r="J5" s="6" t="s">
        <v>234</v>
      </c>
      <c r="K5" s="6" t="s">
        <v>229</v>
      </c>
      <c r="L5" s="24" t="s">
        <v>232</v>
      </c>
      <c r="M5" s="5" t="s">
        <v>233</v>
      </c>
      <c r="N5" s="5" t="s">
        <v>231</v>
      </c>
    </row>
    <row r="6" spans="1:14" ht="16.5" thickTop="1" x14ac:dyDescent="0.25">
      <c r="A6" s="100">
        <v>101</v>
      </c>
      <c r="B6" s="99" t="str">
        <f>CONCATENATE(C6,D6)</f>
        <v>2008MS Praha</v>
      </c>
      <c r="C6" s="100">
        <v>2008</v>
      </c>
      <c r="D6" s="100" t="s">
        <v>3</v>
      </c>
      <c r="E6" s="504">
        <v>10.22641</v>
      </c>
      <c r="F6" s="390">
        <v>7</v>
      </c>
      <c r="G6" s="505">
        <v>21</v>
      </c>
      <c r="H6" s="100">
        <v>1259</v>
      </c>
      <c r="I6" s="100">
        <v>843</v>
      </c>
      <c r="J6" s="100">
        <v>154</v>
      </c>
      <c r="K6" s="106">
        <v>232</v>
      </c>
      <c r="L6" s="103">
        <v>179</v>
      </c>
      <c r="M6" s="100">
        <v>2</v>
      </c>
      <c r="N6" s="100">
        <v>41</v>
      </c>
    </row>
    <row r="7" spans="1:14" x14ac:dyDescent="0.25">
      <c r="A7" s="13">
        <v>102</v>
      </c>
      <c r="B7" s="101" t="str">
        <f t="shared" ref="B7:B70" si="0">CONCATENATE(C7,D7)</f>
        <v>2008KS Praha</v>
      </c>
      <c r="C7" s="13">
        <v>2008</v>
      </c>
      <c r="D7" s="13" t="s">
        <v>14</v>
      </c>
      <c r="E7" s="449"/>
      <c r="F7" s="392"/>
      <c r="G7" s="450"/>
      <c r="H7" s="13">
        <v>271</v>
      </c>
      <c r="I7" s="13">
        <v>156</v>
      </c>
      <c r="J7" s="13">
        <v>58</v>
      </c>
      <c r="K7" s="15">
        <v>95</v>
      </c>
      <c r="L7" s="74">
        <v>61</v>
      </c>
      <c r="M7" s="13">
        <v>1</v>
      </c>
      <c r="N7" s="13">
        <v>33</v>
      </c>
    </row>
    <row r="8" spans="1:14" x14ac:dyDescent="0.25">
      <c r="A8" s="13">
        <v>103</v>
      </c>
      <c r="B8" s="101" t="str">
        <f t="shared" si="0"/>
        <v>2008KS Č. Budějovice</v>
      </c>
      <c r="C8" s="13">
        <v>2008</v>
      </c>
      <c r="D8" s="13" t="s">
        <v>25</v>
      </c>
      <c r="E8" s="449">
        <v>33.880949999999999</v>
      </c>
      <c r="F8" s="392">
        <v>27</v>
      </c>
      <c r="G8" s="450">
        <v>75</v>
      </c>
      <c r="H8" s="13">
        <v>293</v>
      </c>
      <c r="I8" s="13">
        <v>158</v>
      </c>
      <c r="J8" s="13">
        <v>70</v>
      </c>
      <c r="K8" s="15">
        <v>64</v>
      </c>
      <c r="L8" s="74">
        <v>36</v>
      </c>
      <c r="M8" s="13">
        <v>3</v>
      </c>
      <c r="N8" s="13">
        <v>18</v>
      </c>
    </row>
    <row r="9" spans="1:14" x14ac:dyDescent="0.25">
      <c r="A9" s="13">
        <v>104</v>
      </c>
      <c r="B9" s="101" t="str">
        <f t="shared" si="0"/>
        <v>2008KS Plzeň</v>
      </c>
      <c r="C9" s="13">
        <v>2008</v>
      </c>
      <c r="D9" s="13" t="s">
        <v>34</v>
      </c>
      <c r="E9" s="449">
        <v>24.13514</v>
      </c>
      <c r="F9" s="392">
        <v>22</v>
      </c>
      <c r="G9" s="450">
        <v>47</v>
      </c>
      <c r="H9" s="13">
        <v>342</v>
      </c>
      <c r="I9" s="13">
        <v>152</v>
      </c>
      <c r="J9" s="13">
        <v>81</v>
      </c>
      <c r="K9" s="15">
        <v>107</v>
      </c>
      <c r="L9" s="74">
        <v>58</v>
      </c>
      <c r="M9" s="13">
        <v>0</v>
      </c>
      <c r="N9" s="13">
        <v>40</v>
      </c>
    </row>
    <row r="10" spans="1:14" x14ac:dyDescent="0.25">
      <c r="A10" s="13">
        <v>105</v>
      </c>
      <c r="B10" s="101" t="str">
        <f t="shared" si="0"/>
        <v>2008KS Ústí n. Labem</v>
      </c>
      <c r="C10" s="13">
        <v>2008</v>
      </c>
      <c r="D10" s="13" t="s">
        <v>44</v>
      </c>
      <c r="E10" s="449">
        <v>17.151260000000001</v>
      </c>
      <c r="F10" s="392">
        <v>15</v>
      </c>
      <c r="G10" s="450">
        <v>35</v>
      </c>
      <c r="H10" s="13">
        <v>677</v>
      </c>
      <c r="I10" s="13">
        <v>353</v>
      </c>
      <c r="J10" s="13">
        <v>44</v>
      </c>
      <c r="K10" s="15">
        <v>276</v>
      </c>
      <c r="L10" s="74">
        <v>112</v>
      </c>
      <c r="M10" s="13">
        <v>0</v>
      </c>
      <c r="N10" s="13">
        <v>147</v>
      </c>
    </row>
    <row r="11" spans="1:14" x14ac:dyDescent="0.25">
      <c r="A11" s="13">
        <v>106</v>
      </c>
      <c r="B11" s="101" t="str">
        <f t="shared" si="0"/>
        <v>2008KS Hr. Králové</v>
      </c>
      <c r="C11" s="13">
        <v>2008</v>
      </c>
      <c r="D11" s="13" t="s">
        <v>55</v>
      </c>
      <c r="E11" s="449">
        <v>28.446929999999998</v>
      </c>
      <c r="F11" s="392">
        <v>21</v>
      </c>
      <c r="G11" s="450">
        <v>65</v>
      </c>
      <c r="H11" s="13">
        <v>537</v>
      </c>
      <c r="I11" s="13">
        <v>245</v>
      </c>
      <c r="J11" s="13">
        <v>115</v>
      </c>
      <c r="K11" s="15">
        <v>180</v>
      </c>
      <c r="L11" s="74">
        <v>89</v>
      </c>
      <c r="M11" s="13">
        <v>0</v>
      </c>
      <c r="N11" s="13">
        <v>91</v>
      </c>
    </row>
    <row r="12" spans="1:14" x14ac:dyDescent="0.25">
      <c r="A12" s="13">
        <v>107</v>
      </c>
      <c r="B12" s="101" t="str">
        <f t="shared" si="0"/>
        <v>2008KS Brno</v>
      </c>
      <c r="C12" s="13">
        <v>2008</v>
      </c>
      <c r="D12" s="13" t="s">
        <v>67</v>
      </c>
      <c r="E12" s="449">
        <v>41.210529999999999</v>
      </c>
      <c r="F12" s="392">
        <v>31</v>
      </c>
      <c r="G12" s="450">
        <v>89</v>
      </c>
      <c r="H12" s="13">
        <v>974</v>
      </c>
      <c r="I12" s="13">
        <v>685</v>
      </c>
      <c r="J12" s="13">
        <v>123</v>
      </c>
      <c r="K12" s="15">
        <v>165</v>
      </c>
      <c r="L12" s="74">
        <v>111</v>
      </c>
      <c r="M12" s="13">
        <v>0</v>
      </c>
      <c r="N12" s="13">
        <v>47</v>
      </c>
    </row>
    <row r="13" spans="1:14" x14ac:dyDescent="0.25">
      <c r="A13" s="13">
        <v>108</v>
      </c>
      <c r="B13" s="101" t="str">
        <f t="shared" si="0"/>
        <v>2008KS Ostrava</v>
      </c>
      <c r="C13" s="13">
        <v>2008</v>
      </c>
      <c r="D13" s="13" t="s">
        <v>82</v>
      </c>
      <c r="E13" s="449">
        <v>24.695650000000001</v>
      </c>
      <c r="F13" s="392">
        <v>15</v>
      </c>
      <c r="G13" s="450">
        <v>62</v>
      </c>
      <c r="H13" s="13">
        <v>1025</v>
      </c>
      <c r="I13" s="13">
        <v>570</v>
      </c>
      <c r="J13" s="13">
        <v>124</v>
      </c>
      <c r="K13" s="15">
        <v>331</v>
      </c>
      <c r="L13" s="74">
        <v>125</v>
      </c>
      <c r="M13" s="13">
        <v>0</v>
      </c>
      <c r="N13" s="13">
        <v>192</v>
      </c>
    </row>
    <row r="14" spans="1:14" x14ac:dyDescent="0.25">
      <c r="A14" s="13">
        <v>101</v>
      </c>
      <c r="B14" s="101" t="str">
        <f t="shared" si="0"/>
        <v>2009MS Praha</v>
      </c>
      <c r="C14" s="13">
        <v>2009</v>
      </c>
      <c r="D14" s="13" t="s">
        <v>3</v>
      </c>
      <c r="E14" s="449">
        <v>18.440930000000002</v>
      </c>
      <c r="F14" s="392">
        <v>8</v>
      </c>
      <c r="G14" s="450">
        <v>43</v>
      </c>
      <c r="H14" s="13">
        <v>1662</v>
      </c>
      <c r="I14" s="13">
        <v>1222</v>
      </c>
      <c r="J14" s="13">
        <v>210</v>
      </c>
      <c r="K14" s="15">
        <v>592</v>
      </c>
      <c r="L14" s="74">
        <v>442</v>
      </c>
      <c r="M14" s="13">
        <v>3</v>
      </c>
      <c r="N14" s="13">
        <v>130</v>
      </c>
    </row>
    <row r="15" spans="1:14" x14ac:dyDescent="0.25">
      <c r="A15" s="13">
        <v>102</v>
      </c>
      <c r="B15" s="101" t="str">
        <f t="shared" si="0"/>
        <v>2009KS Praha</v>
      </c>
      <c r="C15" s="13">
        <v>2009</v>
      </c>
      <c r="D15" s="13" t="s">
        <v>14</v>
      </c>
      <c r="E15" s="449"/>
      <c r="F15" s="392"/>
      <c r="G15" s="450"/>
      <c r="H15" s="13">
        <v>669</v>
      </c>
      <c r="I15" s="13">
        <v>331</v>
      </c>
      <c r="J15" s="13">
        <v>171</v>
      </c>
      <c r="K15" s="15">
        <v>330</v>
      </c>
      <c r="L15" s="74">
        <v>180</v>
      </c>
      <c r="M15" s="13">
        <v>0</v>
      </c>
      <c r="N15" s="13">
        <v>145</v>
      </c>
    </row>
    <row r="16" spans="1:14" x14ac:dyDescent="0.25">
      <c r="A16" s="13">
        <v>103</v>
      </c>
      <c r="B16" s="101" t="str">
        <f t="shared" si="0"/>
        <v>2009KS Č. Budějovice</v>
      </c>
      <c r="C16" s="13">
        <v>2009</v>
      </c>
      <c r="D16" s="13" t="s">
        <v>25</v>
      </c>
      <c r="E16" s="449">
        <v>34.540349999999997</v>
      </c>
      <c r="F16" s="392">
        <v>28</v>
      </c>
      <c r="G16" s="450">
        <v>70</v>
      </c>
      <c r="H16" s="13">
        <v>552</v>
      </c>
      <c r="I16" s="13">
        <v>357</v>
      </c>
      <c r="J16" s="13">
        <v>90</v>
      </c>
      <c r="K16" s="15">
        <v>242</v>
      </c>
      <c r="L16" s="74">
        <v>143</v>
      </c>
      <c r="M16" s="13">
        <v>4</v>
      </c>
      <c r="N16" s="13">
        <v>85</v>
      </c>
    </row>
    <row r="17" spans="1:14" x14ac:dyDescent="0.25">
      <c r="A17" s="13">
        <v>104</v>
      </c>
      <c r="B17" s="101" t="str">
        <f t="shared" si="0"/>
        <v>2009KS Plzeň</v>
      </c>
      <c r="C17" s="13">
        <v>2009</v>
      </c>
      <c r="D17" s="13" t="s">
        <v>34</v>
      </c>
      <c r="E17" s="449">
        <v>30.385770000000001</v>
      </c>
      <c r="F17" s="392">
        <v>16</v>
      </c>
      <c r="G17" s="450">
        <v>65</v>
      </c>
      <c r="H17" s="13">
        <v>646</v>
      </c>
      <c r="I17" s="13">
        <v>351</v>
      </c>
      <c r="J17" s="13">
        <v>130</v>
      </c>
      <c r="K17" s="15">
        <v>359</v>
      </c>
      <c r="L17" s="74">
        <v>196</v>
      </c>
      <c r="M17" s="13">
        <v>1</v>
      </c>
      <c r="N17" s="13">
        <v>139</v>
      </c>
    </row>
    <row r="18" spans="1:14" x14ac:dyDescent="0.25">
      <c r="A18" s="13">
        <v>105</v>
      </c>
      <c r="B18" s="101" t="str">
        <f t="shared" si="0"/>
        <v>2009KS Ústí n. Labem</v>
      </c>
      <c r="C18" s="13">
        <v>2009</v>
      </c>
      <c r="D18" s="13" t="s">
        <v>44</v>
      </c>
      <c r="E18" s="449">
        <v>26.073840000000001</v>
      </c>
      <c r="F18" s="392">
        <v>17</v>
      </c>
      <c r="G18" s="450">
        <v>57</v>
      </c>
      <c r="H18" s="13">
        <v>1338</v>
      </c>
      <c r="I18" s="13">
        <v>592</v>
      </c>
      <c r="J18" s="13">
        <v>150</v>
      </c>
      <c r="K18" s="15">
        <v>925</v>
      </c>
      <c r="L18" s="74">
        <v>260</v>
      </c>
      <c r="M18" s="13">
        <v>4</v>
      </c>
      <c r="N18" s="13">
        <v>642</v>
      </c>
    </row>
    <row r="19" spans="1:14" x14ac:dyDescent="0.25">
      <c r="A19" s="13">
        <v>106</v>
      </c>
      <c r="B19" s="101" t="str">
        <f t="shared" si="0"/>
        <v>2009KS Hr. Králové</v>
      </c>
      <c r="C19" s="13">
        <v>2009</v>
      </c>
      <c r="D19" s="13" t="s">
        <v>55</v>
      </c>
      <c r="E19" s="449">
        <v>54.214509999999997</v>
      </c>
      <c r="F19" s="392">
        <v>39</v>
      </c>
      <c r="G19" s="450">
        <v>121</v>
      </c>
      <c r="H19" s="13">
        <v>924</v>
      </c>
      <c r="I19" s="13">
        <v>375</v>
      </c>
      <c r="J19" s="13">
        <v>258</v>
      </c>
      <c r="K19" s="15">
        <v>594</v>
      </c>
      <c r="L19" s="74">
        <v>226</v>
      </c>
      <c r="M19" s="13">
        <v>1</v>
      </c>
      <c r="N19" s="13">
        <v>362</v>
      </c>
    </row>
    <row r="20" spans="1:14" x14ac:dyDescent="0.25">
      <c r="A20" s="13">
        <v>107</v>
      </c>
      <c r="B20" s="101" t="str">
        <f t="shared" si="0"/>
        <v>2009KS Brno</v>
      </c>
      <c r="C20" s="13">
        <v>2009</v>
      </c>
      <c r="D20" s="13" t="s">
        <v>67</v>
      </c>
      <c r="E20" s="449">
        <v>26.310600000000001</v>
      </c>
      <c r="F20" s="392">
        <v>19</v>
      </c>
      <c r="G20" s="450">
        <v>57</v>
      </c>
      <c r="H20" s="13">
        <v>1789</v>
      </c>
      <c r="I20" s="13">
        <v>1189</v>
      </c>
      <c r="J20" s="13">
        <v>325</v>
      </c>
      <c r="K20" s="15">
        <v>573</v>
      </c>
      <c r="L20" s="74">
        <v>345</v>
      </c>
      <c r="M20" s="13">
        <v>6</v>
      </c>
      <c r="N20" s="13">
        <v>201</v>
      </c>
    </row>
    <row r="21" spans="1:14" x14ac:dyDescent="0.25">
      <c r="A21" s="13">
        <v>108</v>
      </c>
      <c r="B21" s="101" t="str">
        <f t="shared" si="0"/>
        <v>2009KS Ostrava</v>
      </c>
      <c r="C21" s="13">
        <v>2009</v>
      </c>
      <c r="D21" s="13" t="s">
        <v>82</v>
      </c>
      <c r="E21" s="449">
        <v>39.987360000000002</v>
      </c>
      <c r="F21" s="392">
        <v>27</v>
      </c>
      <c r="G21" s="450">
        <v>94</v>
      </c>
      <c r="H21" s="13">
        <v>1973</v>
      </c>
      <c r="I21" s="13">
        <v>797</v>
      </c>
      <c r="J21" s="13">
        <v>297</v>
      </c>
      <c r="K21" s="15">
        <v>1324</v>
      </c>
      <c r="L21" s="74">
        <v>332</v>
      </c>
      <c r="M21" s="13">
        <v>1</v>
      </c>
      <c r="N21" s="13">
        <v>969</v>
      </c>
    </row>
    <row r="22" spans="1:14" x14ac:dyDescent="0.25">
      <c r="A22" s="13">
        <v>101</v>
      </c>
      <c r="B22" s="101" t="str">
        <f t="shared" si="0"/>
        <v>2010MS Praha</v>
      </c>
      <c r="C22" s="13">
        <v>2010</v>
      </c>
      <c r="D22" s="13" t="s">
        <v>3</v>
      </c>
      <c r="E22" s="449">
        <v>26.938759999999998</v>
      </c>
      <c r="F22" s="392">
        <v>9</v>
      </c>
      <c r="G22" s="450">
        <v>71</v>
      </c>
      <c r="H22" s="13">
        <v>1960</v>
      </c>
      <c r="I22" s="13">
        <v>1554</v>
      </c>
      <c r="J22" s="13">
        <v>285</v>
      </c>
      <c r="K22" s="15">
        <v>986</v>
      </c>
      <c r="L22" s="74">
        <v>674</v>
      </c>
      <c r="M22" s="13">
        <v>3</v>
      </c>
      <c r="N22" s="13">
        <v>287</v>
      </c>
    </row>
    <row r="23" spans="1:14" x14ac:dyDescent="0.25">
      <c r="A23" s="13">
        <v>102</v>
      </c>
      <c r="B23" s="101" t="str">
        <f t="shared" si="0"/>
        <v>2010KS Praha</v>
      </c>
      <c r="C23" s="13">
        <v>2010</v>
      </c>
      <c r="D23" s="13" t="s">
        <v>14</v>
      </c>
      <c r="E23" s="449"/>
      <c r="F23" s="392"/>
      <c r="G23" s="450"/>
      <c r="H23" s="13">
        <v>1334</v>
      </c>
      <c r="I23" s="13">
        <v>576</v>
      </c>
      <c r="J23" s="13">
        <v>339</v>
      </c>
      <c r="K23" s="15">
        <v>880</v>
      </c>
      <c r="L23" s="74">
        <v>289</v>
      </c>
      <c r="M23" s="13">
        <v>1</v>
      </c>
      <c r="N23" s="13">
        <v>587</v>
      </c>
    </row>
    <row r="24" spans="1:14" x14ac:dyDescent="0.25">
      <c r="A24" s="13">
        <v>103</v>
      </c>
      <c r="B24" s="101" t="str">
        <f t="shared" si="0"/>
        <v>2010KS Č. Budějovice</v>
      </c>
      <c r="C24" s="13">
        <v>2010</v>
      </c>
      <c r="D24" s="13" t="s">
        <v>25</v>
      </c>
      <c r="E24" s="449">
        <v>47.478020000000001</v>
      </c>
      <c r="F24" s="392">
        <v>32</v>
      </c>
      <c r="G24" s="450">
        <v>95</v>
      </c>
      <c r="H24" s="13">
        <v>766</v>
      </c>
      <c r="I24" s="13">
        <v>399</v>
      </c>
      <c r="J24" s="13">
        <v>157</v>
      </c>
      <c r="K24" s="15">
        <v>542</v>
      </c>
      <c r="L24" s="74">
        <v>231</v>
      </c>
      <c r="M24" s="13">
        <v>2</v>
      </c>
      <c r="N24" s="13">
        <v>301</v>
      </c>
    </row>
    <row r="25" spans="1:14" x14ac:dyDescent="0.25">
      <c r="A25" s="13">
        <v>104</v>
      </c>
      <c r="B25" s="101" t="str">
        <f t="shared" si="0"/>
        <v>2010KS Plzeň</v>
      </c>
      <c r="C25" s="13">
        <v>2010</v>
      </c>
      <c r="D25" s="13" t="s">
        <v>34</v>
      </c>
      <c r="E25" s="449">
        <v>38.985759999999999</v>
      </c>
      <c r="F25" s="392">
        <v>21</v>
      </c>
      <c r="G25" s="450">
        <v>85</v>
      </c>
      <c r="H25" s="13">
        <v>1692</v>
      </c>
      <c r="I25" s="13">
        <v>853</v>
      </c>
      <c r="J25" s="13">
        <v>399</v>
      </c>
      <c r="K25" s="15">
        <v>936</v>
      </c>
      <c r="L25" s="74">
        <v>345</v>
      </c>
      <c r="M25" s="13">
        <v>3</v>
      </c>
      <c r="N25" s="13">
        <v>515</v>
      </c>
    </row>
    <row r="26" spans="1:14" x14ac:dyDescent="0.25">
      <c r="A26" s="13">
        <v>105</v>
      </c>
      <c r="B26" s="101" t="str">
        <f t="shared" si="0"/>
        <v>2010KS Ústí n. Labem</v>
      </c>
      <c r="C26" s="13">
        <v>2010</v>
      </c>
      <c r="D26" s="13" t="s">
        <v>44</v>
      </c>
      <c r="E26" s="449">
        <v>28.359249999999999</v>
      </c>
      <c r="F26" s="392">
        <v>14</v>
      </c>
      <c r="G26" s="450">
        <v>63</v>
      </c>
      <c r="H26" s="13">
        <v>2555</v>
      </c>
      <c r="I26" s="13">
        <v>1000</v>
      </c>
      <c r="J26" s="13">
        <v>299</v>
      </c>
      <c r="K26" s="15">
        <v>2318</v>
      </c>
      <c r="L26" s="74">
        <v>394</v>
      </c>
      <c r="M26" s="13">
        <v>6</v>
      </c>
      <c r="N26" s="13">
        <v>1897</v>
      </c>
    </row>
    <row r="27" spans="1:14" x14ac:dyDescent="0.25">
      <c r="A27" s="13">
        <v>106</v>
      </c>
      <c r="B27" s="101" t="str">
        <f t="shared" si="0"/>
        <v>2010KS Hr. Králové</v>
      </c>
      <c r="C27" s="13">
        <v>2010</v>
      </c>
      <c r="D27" s="13" t="s">
        <v>55</v>
      </c>
      <c r="E27" s="449">
        <v>55.34357</v>
      </c>
      <c r="F27" s="392">
        <v>34</v>
      </c>
      <c r="G27" s="450">
        <v>137</v>
      </c>
      <c r="H27" s="13">
        <v>1975</v>
      </c>
      <c r="I27" s="13">
        <v>631</v>
      </c>
      <c r="J27" s="13">
        <v>358</v>
      </c>
      <c r="K27" s="15">
        <v>1853</v>
      </c>
      <c r="L27" s="74">
        <v>430</v>
      </c>
      <c r="M27" s="13">
        <v>3</v>
      </c>
      <c r="N27" s="13">
        <v>1412</v>
      </c>
    </row>
    <row r="28" spans="1:14" x14ac:dyDescent="0.25">
      <c r="A28" s="13">
        <v>107</v>
      </c>
      <c r="B28" s="101" t="str">
        <f t="shared" si="0"/>
        <v>2010KS Brno</v>
      </c>
      <c r="C28" s="13">
        <v>2010</v>
      </c>
      <c r="D28" s="13" t="s">
        <v>67</v>
      </c>
      <c r="E28" s="449">
        <v>39.658630000000002</v>
      </c>
      <c r="F28" s="392">
        <v>24</v>
      </c>
      <c r="G28" s="450">
        <v>98</v>
      </c>
      <c r="H28" s="13">
        <v>2605</v>
      </c>
      <c r="I28" s="13">
        <v>1516</v>
      </c>
      <c r="J28" s="13">
        <v>614</v>
      </c>
      <c r="K28" s="15">
        <v>1376</v>
      </c>
      <c r="L28" s="74">
        <v>617</v>
      </c>
      <c r="M28" s="13">
        <v>8</v>
      </c>
      <c r="N28" s="13">
        <v>727</v>
      </c>
    </row>
    <row r="29" spans="1:14" x14ac:dyDescent="0.25">
      <c r="A29" s="13">
        <v>108</v>
      </c>
      <c r="B29" s="101" t="str">
        <f t="shared" si="0"/>
        <v>2010KS Ostrava</v>
      </c>
      <c r="C29" s="13">
        <v>2010</v>
      </c>
      <c r="D29" s="13" t="s">
        <v>82</v>
      </c>
      <c r="E29" s="449">
        <v>38.095860000000002</v>
      </c>
      <c r="F29" s="392">
        <v>27</v>
      </c>
      <c r="G29" s="450">
        <v>86</v>
      </c>
      <c r="H29" s="13">
        <v>3461</v>
      </c>
      <c r="I29" s="13">
        <v>1391</v>
      </c>
      <c r="J29" s="13">
        <v>475</v>
      </c>
      <c r="K29" s="15">
        <v>3211</v>
      </c>
      <c r="L29" s="74">
        <v>521</v>
      </c>
      <c r="M29" s="13">
        <v>2</v>
      </c>
      <c r="N29" s="13">
        <v>2651</v>
      </c>
    </row>
    <row r="30" spans="1:14" x14ac:dyDescent="0.25">
      <c r="A30" s="13">
        <v>101</v>
      </c>
      <c r="B30" s="101" t="str">
        <f t="shared" si="0"/>
        <v>2011MS Praha</v>
      </c>
      <c r="C30" s="13">
        <v>2011</v>
      </c>
      <c r="D30" s="13" t="s">
        <v>3</v>
      </c>
      <c r="E30" s="449">
        <v>29.30359</v>
      </c>
      <c r="F30" s="392">
        <v>10</v>
      </c>
      <c r="G30" s="450">
        <v>76</v>
      </c>
      <c r="H30" s="13">
        <v>2338</v>
      </c>
      <c r="I30" s="13">
        <v>1672</v>
      </c>
      <c r="J30" s="13">
        <v>411</v>
      </c>
      <c r="K30" s="15">
        <v>1552</v>
      </c>
      <c r="L30" s="28">
        <v>890</v>
      </c>
      <c r="M30" s="15">
        <v>2</v>
      </c>
      <c r="N30" s="15">
        <v>626</v>
      </c>
    </row>
    <row r="31" spans="1:14" x14ac:dyDescent="0.25">
      <c r="A31" s="13">
        <v>102</v>
      </c>
      <c r="B31" s="101" t="str">
        <f t="shared" si="0"/>
        <v>2011KS Praha</v>
      </c>
      <c r="C31" s="13">
        <v>2011</v>
      </c>
      <c r="D31" s="13" t="s">
        <v>14</v>
      </c>
      <c r="E31" s="449">
        <v>34.515630000000002</v>
      </c>
      <c r="F31" s="392">
        <v>15</v>
      </c>
      <c r="G31" s="450">
        <v>89</v>
      </c>
      <c r="H31" s="13">
        <v>2088</v>
      </c>
      <c r="I31" s="13">
        <v>691</v>
      </c>
      <c r="J31" s="13">
        <v>563</v>
      </c>
      <c r="K31" s="15">
        <v>2043</v>
      </c>
      <c r="L31" s="28">
        <v>437</v>
      </c>
      <c r="M31" s="15">
        <v>3</v>
      </c>
      <c r="N31" s="15">
        <v>1600</v>
      </c>
    </row>
    <row r="32" spans="1:14" x14ac:dyDescent="0.25">
      <c r="A32" s="13">
        <v>103</v>
      </c>
      <c r="B32" s="101" t="str">
        <f t="shared" si="0"/>
        <v>2011KS Č. Budějovice</v>
      </c>
      <c r="C32" s="13">
        <v>2011</v>
      </c>
      <c r="D32" s="13" t="s">
        <v>25</v>
      </c>
      <c r="E32" s="449">
        <v>40.515999999999998</v>
      </c>
      <c r="F32" s="392">
        <v>22</v>
      </c>
      <c r="G32" s="450">
        <v>108.5</v>
      </c>
      <c r="H32" s="13">
        <v>1251</v>
      </c>
      <c r="I32" s="13">
        <v>504</v>
      </c>
      <c r="J32" s="13">
        <v>306</v>
      </c>
      <c r="K32" s="15">
        <v>1167</v>
      </c>
      <c r="L32" s="28">
        <v>344</v>
      </c>
      <c r="M32" s="15">
        <v>3</v>
      </c>
      <c r="N32" s="15">
        <v>809</v>
      </c>
    </row>
    <row r="33" spans="1:14" x14ac:dyDescent="0.25">
      <c r="A33" s="13">
        <v>104</v>
      </c>
      <c r="B33" s="101" t="str">
        <f t="shared" si="0"/>
        <v>2011KS Plzeň</v>
      </c>
      <c r="C33" s="13">
        <v>2011</v>
      </c>
      <c r="D33" s="13" t="s">
        <v>34</v>
      </c>
      <c r="E33" s="449">
        <v>47.408969999999997</v>
      </c>
      <c r="F33" s="392">
        <v>22</v>
      </c>
      <c r="G33" s="450">
        <v>115</v>
      </c>
      <c r="H33" s="13">
        <v>2667</v>
      </c>
      <c r="I33" s="13">
        <v>861</v>
      </c>
      <c r="J33" s="13">
        <v>487</v>
      </c>
      <c r="K33" s="15">
        <v>2668</v>
      </c>
      <c r="L33" s="28">
        <v>578</v>
      </c>
      <c r="M33" s="15">
        <v>4</v>
      </c>
      <c r="N33" s="15">
        <v>1879</v>
      </c>
    </row>
    <row r="34" spans="1:14" x14ac:dyDescent="0.25">
      <c r="A34" s="13">
        <v>105</v>
      </c>
      <c r="B34" s="101" t="str">
        <f t="shared" si="0"/>
        <v>2011KS Ústí n. Labem</v>
      </c>
      <c r="C34" s="13">
        <v>2011</v>
      </c>
      <c r="D34" s="13" t="s">
        <v>44</v>
      </c>
      <c r="E34" s="449">
        <v>39.614530000000002</v>
      </c>
      <c r="F34" s="392">
        <v>21.5</v>
      </c>
      <c r="G34" s="450">
        <v>92</v>
      </c>
      <c r="H34" s="13">
        <v>3973</v>
      </c>
      <c r="I34" s="13">
        <v>992</v>
      </c>
      <c r="J34" s="13">
        <v>647</v>
      </c>
      <c r="K34" s="15">
        <v>4933</v>
      </c>
      <c r="L34" s="28">
        <v>604</v>
      </c>
      <c r="M34" s="15">
        <v>7</v>
      </c>
      <c r="N34" s="15">
        <v>4311</v>
      </c>
    </row>
    <row r="35" spans="1:14" x14ac:dyDescent="0.25">
      <c r="A35" s="13">
        <v>106</v>
      </c>
      <c r="B35" s="101" t="str">
        <f t="shared" si="0"/>
        <v>2011KS Hr. Králové</v>
      </c>
      <c r="C35" s="13">
        <v>2011</v>
      </c>
      <c r="D35" s="13" t="s">
        <v>55</v>
      </c>
      <c r="E35" s="449">
        <v>60.56165</v>
      </c>
      <c r="F35" s="392">
        <v>42.5</v>
      </c>
      <c r="G35" s="450">
        <v>125</v>
      </c>
      <c r="H35" s="13">
        <v>2957</v>
      </c>
      <c r="I35" s="13">
        <v>674</v>
      </c>
      <c r="J35" s="13">
        <v>827</v>
      </c>
      <c r="K35" s="15">
        <v>3688</v>
      </c>
      <c r="L35" s="28">
        <v>670</v>
      </c>
      <c r="M35" s="15">
        <v>0</v>
      </c>
      <c r="N35" s="15">
        <v>2944</v>
      </c>
    </row>
    <row r="36" spans="1:14" x14ac:dyDescent="0.25">
      <c r="A36" s="13">
        <v>107</v>
      </c>
      <c r="B36" s="101" t="str">
        <f t="shared" si="0"/>
        <v>2011KS Brno</v>
      </c>
      <c r="C36" s="13">
        <v>2011</v>
      </c>
      <c r="D36" s="13" t="s">
        <v>67</v>
      </c>
      <c r="E36" s="449">
        <v>43.779440000000001</v>
      </c>
      <c r="F36" s="392">
        <v>21</v>
      </c>
      <c r="G36" s="450">
        <v>110</v>
      </c>
      <c r="H36" s="13">
        <v>4502</v>
      </c>
      <c r="I36" s="13">
        <v>2454</v>
      </c>
      <c r="J36" s="13">
        <v>1096</v>
      </c>
      <c r="K36" s="15">
        <v>2946</v>
      </c>
      <c r="L36" s="28">
        <v>926</v>
      </c>
      <c r="M36" s="15">
        <v>10</v>
      </c>
      <c r="N36" s="15">
        <v>1987</v>
      </c>
    </row>
    <row r="37" spans="1:14" x14ac:dyDescent="0.25">
      <c r="A37" s="13">
        <v>108</v>
      </c>
      <c r="B37" s="101" t="str">
        <f t="shared" si="0"/>
        <v>2011KS Ostrava</v>
      </c>
      <c r="C37" s="13">
        <v>2011</v>
      </c>
      <c r="D37" s="13" t="s">
        <v>82</v>
      </c>
      <c r="E37" s="449">
        <v>44.295549999999999</v>
      </c>
      <c r="F37" s="392">
        <v>30</v>
      </c>
      <c r="G37" s="450">
        <v>101</v>
      </c>
      <c r="H37" s="13">
        <v>5031</v>
      </c>
      <c r="I37" s="13">
        <v>1668</v>
      </c>
      <c r="J37" s="13">
        <v>802</v>
      </c>
      <c r="K37" s="15">
        <v>6195</v>
      </c>
      <c r="L37" s="28">
        <v>763</v>
      </c>
      <c r="M37" s="15">
        <v>4</v>
      </c>
      <c r="N37" s="15">
        <v>5400</v>
      </c>
    </row>
    <row r="38" spans="1:14" x14ac:dyDescent="0.25">
      <c r="A38" s="13">
        <v>101</v>
      </c>
      <c r="B38" s="101" t="str">
        <f t="shared" si="0"/>
        <v>2012MS Praha</v>
      </c>
      <c r="C38" s="13">
        <v>2012</v>
      </c>
      <c r="D38" s="13" t="s">
        <v>3</v>
      </c>
      <c r="E38" s="449">
        <v>40.153689999999997</v>
      </c>
      <c r="F38" s="392">
        <v>14</v>
      </c>
      <c r="G38" s="450">
        <v>107</v>
      </c>
      <c r="H38" s="13">
        <v>2783</v>
      </c>
      <c r="I38" s="13">
        <v>1739</v>
      </c>
      <c r="J38" s="13">
        <v>596</v>
      </c>
      <c r="K38" s="15">
        <v>2458</v>
      </c>
      <c r="L38" s="28">
        <v>1207</v>
      </c>
      <c r="M38" s="15">
        <v>5</v>
      </c>
      <c r="N38" s="15">
        <v>1215</v>
      </c>
    </row>
    <row r="39" spans="1:14" x14ac:dyDescent="0.25">
      <c r="A39" s="13">
        <v>102</v>
      </c>
      <c r="B39" s="101" t="str">
        <f t="shared" si="0"/>
        <v>2012KS Praha</v>
      </c>
      <c r="C39" s="13">
        <v>2012</v>
      </c>
      <c r="D39" s="13" t="s">
        <v>14</v>
      </c>
      <c r="E39" s="449">
        <v>43.137999999999998</v>
      </c>
      <c r="F39" s="392">
        <v>19</v>
      </c>
      <c r="G39" s="450">
        <v>116</v>
      </c>
      <c r="H39" s="13">
        <v>3388</v>
      </c>
      <c r="I39" s="13">
        <v>968</v>
      </c>
      <c r="J39" s="13">
        <v>866</v>
      </c>
      <c r="K39" s="15">
        <v>4108</v>
      </c>
      <c r="L39" s="28">
        <v>686</v>
      </c>
      <c r="M39" s="15">
        <v>2</v>
      </c>
      <c r="N39" s="15">
        <v>3407</v>
      </c>
    </row>
    <row r="40" spans="1:14" x14ac:dyDescent="0.25">
      <c r="A40" s="13">
        <v>103</v>
      </c>
      <c r="B40" s="101" t="str">
        <f t="shared" si="0"/>
        <v>2012KS Č. Budějovice</v>
      </c>
      <c r="C40" s="13">
        <v>2012</v>
      </c>
      <c r="D40" s="13" t="s">
        <v>25</v>
      </c>
      <c r="E40" s="449">
        <v>53.184489999999997</v>
      </c>
      <c r="F40" s="392">
        <v>33</v>
      </c>
      <c r="G40" s="450">
        <v>123</v>
      </c>
      <c r="H40" s="13">
        <v>1914</v>
      </c>
      <c r="I40" s="13">
        <v>547</v>
      </c>
      <c r="J40" s="13">
        <v>534</v>
      </c>
      <c r="K40" s="15">
        <v>2302</v>
      </c>
      <c r="L40" s="28">
        <v>443</v>
      </c>
      <c r="M40" s="15">
        <v>2</v>
      </c>
      <c r="N40" s="15">
        <v>1847</v>
      </c>
    </row>
    <row r="41" spans="1:14" x14ac:dyDescent="0.25">
      <c r="A41" s="13">
        <v>104</v>
      </c>
      <c r="B41" s="101" t="str">
        <f t="shared" si="0"/>
        <v>2012KS Plzeň</v>
      </c>
      <c r="C41" s="13">
        <v>2012</v>
      </c>
      <c r="D41" s="13" t="s">
        <v>34</v>
      </c>
      <c r="E41" s="449">
        <v>52.442860000000003</v>
      </c>
      <c r="F41" s="392">
        <v>36</v>
      </c>
      <c r="G41" s="450">
        <v>119</v>
      </c>
      <c r="H41" s="13">
        <v>3666</v>
      </c>
      <c r="I41" s="13">
        <v>789</v>
      </c>
      <c r="J41" s="13">
        <v>799</v>
      </c>
      <c r="K41" s="15">
        <v>5252</v>
      </c>
      <c r="L41" s="28">
        <v>771</v>
      </c>
      <c r="M41" s="15">
        <v>1</v>
      </c>
      <c r="N41" s="15">
        <v>4191</v>
      </c>
    </row>
    <row r="42" spans="1:14" x14ac:dyDescent="0.25">
      <c r="A42" s="13">
        <v>105</v>
      </c>
      <c r="B42" s="101" t="str">
        <f t="shared" si="0"/>
        <v>2012KS Ústí n. Labem</v>
      </c>
      <c r="C42" s="13">
        <v>2012</v>
      </c>
      <c r="D42" s="13" t="s">
        <v>44</v>
      </c>
      <c r="E42" s="449">
        <v>49.512210000000003</v>
      </c>
      <c r="F42" s="392">
        <v>29</v>
      </c>
      <c r="G42" s="450">
        <v>115</v>
      </c>
      <c r="H42" s="13">
        <v>5283</v>
      </c>
      <c r="I42" s="13">
        <v>1396</v>
      </c>
      <c r="J42" s="13">
        <v>1097</v>
      </c>
      <c r="K42" s="15">
        <v>8354</v>
      </c>
      <c r="L42" s="28">
        <v>842</v>
      </c>
      <c r="M42" s="15">
        <v>7</v>
      </c>
      <c r="N42" s="15">
        <v>7472</v>
      </c>
    </row>
    <row r="43" spans="1:14" x14ac:dyDescent="0.25">
      <c r="A43" s="13">
        <v>106</v>
      </c>
      <c r="B43" s="101" t="str">
        <f t="shared" si="0"/>
        <v>2012KS Hr. Králové</v>
      </c>
      <c r="C43" s="13">
        <v>2012</v>
      </c>
      <c r="D43" s="13" t="s">
        <v>55</v>
      </c>
      <c r="E43" s="449">
        <v>78.197819999999993</v>
      </c>
      <c r="F43" s="392">
        <v>56</v>
      </c>
      <c r="G43" s="450">
        <v>177</v>
      </c>
      <c r="H43" s="13">
        <v>4087</v>
      </c>
      <c r="I43" s="13">
        <v>899</v>
      </c>
      <c r="J43" s="13">
        <v>1150</v>
      </c>
      <c r="K43" s="15">
        <v>6597</v>
      </c>
      <c r="L43" s="28">
        <v>918</v>
      </c>
      <c r="M43" s="15">
        <v>0</v>
      </c>
      <c r="N43" s="15">
        <v>5621</v>
      </c>
    </row>
    <row r="44" spans="1:14" x14ac:dyDescent="0.25">
      <c r="A44" s="13">
        <v>107</v>
      </c>
      <c r="B44" s="101" t="str">
        <f t="shared" si="0"/>
        <v>2012KS Brno</v>
      </c>
      <c r="C44" s="13">
        <v>2012</v>
      </c>
      <c r="D44" s="13" t="s">
        <v>67</v>
      </c>
      <c r="E44" s="449">
        <v>49.628709999999998</v>
      </c>
      <c r="F44" s="392">
        <v>23</v>
      </c>
      <c r="G44" s="450">
        <v>122</v>
      </c>
      <c r="H44" s="13">
        <v>6209</v>
      </c>
      <c r="I44" s="13">
        <v>3269</v>
      </c>
      <c r="J44" s="13">
        <v>1719</v>
      </c>
      <c r="K44" s="15">
        <v>5280</v>
      </c>
      <c r="L44" s="28">
        <v>1240</v>
      </c>
      <c r="M44" s="15">
        <v>11</v>
      </c>
      <c r="N44" s="15">
        <v>4003</v>
      </c>
    </row>
    <row r="45" spans="1:14" x14ac:dyDescent="0.25">
      <c r="A45" s="13">
        <v>108</v>
      </c>
      <c r="B45" s="101" t="str">
        <f t="shared" si="0"/>
        <v>2012KS Ostrava</v>
      </c>
      <c r="C45" s="13">
        <v>2012</v>
      </c>
      <c r="D45" s="13" t="s">
        <v>82</v>
      </c>
      <c r="E45" s="449">
        <v>62.397869999999998</v>
      </c>
      <c r="F45" s="392">
        <v>42</v>
      </c>
      <c r="G45" s="450">
        <v>148</v>
      </c>
      <c r="H45" s="13">
        <v>5745</v>
      </c>
      <c r="I45" s="13">
        <v>1775</v>
      </c>
      <c r="J45" s="13">
        <v>1044</v>
      </c>
      <c r="K45" s="15">
        <v>9876</v>
      </c>
      <c r="L45" s="28">
        <v>948</v>
      </c>
      <c r="M45" s="15">
        <v>7</v>
      </c>
      <c r="N45" s="15">
        <v>8873</v>
      </c>
    </row>
    <row r="46" spans="1:14" x14ac:dyDescent="0.25">
      <c r="A46" s="13">
        <v>101</v>
      </c>
      <c r="B46" s="101" t="str">
        <f t="shared" si="0"/>
        <v>2013MS Praha</v>
      </c>
      <c r="C46" s="13">
        <v>2013</v>
      </c>
      <c r="D46" s="13" t="s">
        <v>3</v>
      </c>
      <c r="E46" s="449">
        <v>51.146790000000003</v>
      </c>
      <c r="F46" s="392">
        <v>21</v>
      </c>
      <c r="G46" s="450">
        <v>136</v>
      </c>
      <c r="H46" s="13">
        <v>3084</v>
      </c>
      <c r="I46" s="13">
        <v>1933</v>
      </c>
      <c r="J46" s="13">
        <v>755</v>
      </c>
      <c r="K46" s="15">
        <v>3572</v>
      </c>
      <c r="L46" s="28">
        <v>1463</v>
      </c>
      <c r="M46" s="15">
        <v>7</v>
      </c>
      <c r="N46" s="15">
        <v>2053</v>
      </c>
    </row>
    <row r="47" spans="1:14" x14ac:dyDescent="0.25">
      <c r="A47" s="13">
        <v>102</v>
      </c>
      <c r="B47" s="101" t="str">
        <f t="shared" si="0"/>
        <v>2013KS Praha</v>
      </c>
      <c r="C47" s="13">
        <v>2013</v>
      </c>
      <c r="D47" s="13" t="s">
        <v>14</v>
      </c>
      <c r="E47" s="449">
        <v>50.274479999999997</v>
      </c>
      <c r="F47" s="392">
        <v>27</v>
      </c>
      <c r="G47" s="450">
        <v>127</v>
      </c>
      <c r="H47" s="13">
        <v>4408</v>
      </c>
      <c r="I47" s="13">
        <v>1600</v>
      </c>
      <c r="J47" s="13">
        <v>1137</v>
      </c>
      <c r="K47" s="15">
        <v>6461</v>
      </c>
      <c r="L47" s="28">
        <v>978</v>
      </c>
      <c r="M47" s="15">
        <v>2</v>
      </c>
      <c r="N47" s="15">
        <v>5466</v>
      </c>
    </row>
    <row r="48" spans="1:14" x14ac:dyDescent="0.25">
      <c r="A48" s="13">
        <v>103</v>
      </c>
      <c r="B48" s="101" t="str">
        <f t="shared" si="0"/>
        <v>2013KS Č. Budějovice</v>
      </c>
      <c r="C48" s="13">
        <v>2013</v>
      </c>
      <c r="D48" s="13" t="s">
        <v>25</v>
      </c>
      <c r="E48" s="449">
        <v>57.76793</v>
      </c>
      <c r="F48" s="392">
        <v>22</v>
      </c>
      <c r="G48" s="450">
        <v>159</v>
      </c>
      <c r="H48" s="13">
        <v>2460</v>
      </c>
      <c r="I48" s="13">
        <v>822</v>
      </c>
      <c r="J48" s="13">
        <v>694</v>
      </c>
      <c r="K48" s="15">
        <v>3826</v>
      </c>
      <c r="L48" s="28">
        <v>551</v>
      </c>
      <c r="M48" s="15">
        <v>2</v>
      </c>
      <c r="N48" s="15">
        <v>3257</v>
      </c>
    </row>
    <row r="49" spans="1:14" x14ac:dyDescent="0.25">
      <c r="A49" s="13">
        <v>104</v>
      </c>
      <c r="B49" s="101" t="str">
        <f t="shared" si="0"/>
        <v>2013KS Plzeň</v>
      </c>
      <c r="C49" s="13">
        <v>2013</v>
      </c>
      <c r="D49" s="13" t="s">
        <v>34</v>
      </c>
      <c r="E49" s="449">
        <v>56.935299999999998</v>
      </c>
      <c r="F49" s="392">
        <v>35</v>
      </c>
      <c r="G49" s="450">
        <v>127</v>
      </c>
      <c r="H49" s="13">
        <v>4336</v>
      </c>
      <c r="I49" s="13">
        <v>1465</v>
      </c>
      <c r="J49" s="13">
        <v>820</v>
      </c>
      <c r="K49" s="15">
        <v>8078</v>
      </c>
      <c r="L49" s="28">
        <v>1076</v>
      </c>
      <c r="M49" s="15">
        <v>1</v>
      </c>
      <c r="N49" s="15">
        <v>6944</v>
      </c>
    </row>
    <row r="50" spans="1:14" x14ac:dyDescent="0.25">
      <c r="A50" s="13">
        <v>105</v>
      </c>
      <c r="B50" s="101" t="str">
        <f t="shared" si="0"/>
        <v>2013KS Ústí n. Labem</v>
      </c>
      <c r="C50" s="13">
        <v>2013</v>
      </c>
      <c r="D50" s="13" t="s">
        <v>44</v>
      </c>
      <c r="E50" s="449">
        <v>54.506979999999999</v>
      </c>
      <c r="F50" s="392">
        <v>25</v>
      </c>
      <c r="G50" s="450">
        <v>140</v>
      </c>
      <c r="H50" s="13">
        <v>6051</v>
      </c>
      <c r="I50" s="13">
        <v>2092</v>
      </c>
      <c r="J50" s="13">
        <v>1268</v>
      </c>
      <c r="K50" s="15">
        <v>12153</v>
      </c>
      <c r="L50" s="28">
        <v>1059</v>
      </c>
      <c r="M50" s="15">
        <v>2</v>
      </c>
      <c r="N50" s="15">
        <v>11046</v>
      </c>
    </row>
    <row r="51" spans="1:14" x14ac:dyDescent="0.25">
      <c r="A51" s="13">
        <v>106</v>
      </c>
      <c r="B51" s="101" t="str">
        <f t="shared" si="0"/>
        <v>2013KS Hr. Králové</v>
      </c>
      <c r="C51" s="13">
        <v>2013</v>
      </c>
      <c r="D51" s="13" t="s">
        <v>55</v>
      </c>
      <c r="E51" s="449">
        <v>72.650000000000006</v>
      </c>
      <c r="F51" s="392">
        <v>47.5</v>
      </c>
      <c r="G51" s="450">
        <v>169</v>
      </c>
      <c r="H51" s="13">
        <v>4513</v>
      </c>
      <c r="I51" s="13">
        <v>1216</v>
      </c>
      <c r="J51" s="13">
        <v>936</v>
      </c>
      <c r="K51" s="15">
        <v>10152</v>
      </c>
      <c r="L51" s="28">
        <v>1277</v>
      </c>
      <c r="M51" s="15">
        <v>1</v>
      </c>
      <c r="N51" s="15">
        <v>8810</v>
      </c>
    </row>
    <row r="52" spans="1:14" x14ac:dyDescent="0.25">
      <c r="A52" s="13">
        <v>107</v>
      </c>
      <c r="B52" s="101" t="str">
        <f t="shared" si="0"/>
        <v>2013KS Brno</v>
      </c>
      <c r="C52" s="13">
        <v>2013</v>
      </c>
      <c r="D52" s="13" t="s">
        <v>67</v>
      </c>
      <c r="E52" s="449">
        <v>68.480950000000007</v>
      </c>
      <c r="F52" s="392">
        <v>39</v>
      </c>
      <c r="G52" s="450">
        <v>167</v>
      </c>
      <c r="H52" s="13">
        <v>6746</v>
      </c>
      <c r="I52" s="13">
        <v>3558</v>
      </c>
      <c r="J52" s="13">
        <v>1653</v>
      </c>
      <c r="K52" s="15">
        <v>8528</v>
      </c>
      <c r="L52" s="28">
        <v>1602</v>
      </c>
      <c r="M52" s="15">
        <v>6</v>
      </c>
      <c r="N52" s="15">
        <v>6888</v>
      </c>
    </row>
    <row r="53" spans="1:14" x14ac:dyDescent="0.25">
      <c r="A53" s="13">
        <v>108</v>
      </c>
      <c r="B53" s="101" t="str">
        <f t="shared" si="0"/>
        <v>2013KS Ostrava</v>
      </c>
      <c r="C53" s="13">
        <v>2013</v>
      </c>
      <c r="D53" s="13" t="s">
        <v>82</v>
      </c>
      <c r="E53" s="449">
        <v>71.109120000000004</v>
      </c>
      <c r="F53" s="392">
        <v>50</v>
      </c>
      <c r="G53" s="450">
        <v>161</v>
      </c>
      <c r="H53" s="13">
        <v>6544</v>
      </c>
      <c r="I53" s="13">
        <v>2234</v>
      </c>
      <c r="J53" s="13">
        <v>1576</v>
      </c>
      <c r="K53" s="15">
        <v>13647</v>
      </c>
      <c r="L53" s="28">
        <v>1202</v>
      </c>
      <c r="M53" s="15">
        <v>7</v>
      </c>
      <c r="N53" s="15">
        <v>12372</v>
      </c>
    </row>
    <row r="54" spans="1:14" x14ac:dyDescent="0.25">
      <c r="A54" s="13">
        <v>101</v>
      </c>
      <c r="B54" s="101" t="str">
        <f t="shared" si="0"/>
        <v>2014MS Praha</v>
      </c>
      <c r="C54" s="13">
        <v>2014</v>
      </c>
      <c r="D54" s="13" t="s">
        <v>3</v>
      </c>
      <c r="E54" s="449">
        <v>56.146819999999998</v>
      </c>
      <c r="F54" s="392">
        <v>24</v>
      </c>
      <c r="G54" s="450">
        <v>142</v>
      </c>
      <c r="H54" s="13">
        <v>2796</v>
      </c>
      <c r="I54" s="13">
        <v>1772</v>
      </c>
      <c r="J54" s="13">
        <v>599</v>
      </c>
      <c r="K54" s="15">
        <v>4938</v>
      </c>
      <c r="L54" s="28">
        <v>1678</v>
      </c>
      <c r="M54" s="15">
        <v>9</v>
      </c>
      <c r="N54" s="15">
        <v>3208</v>
      </c>
    </row>
    <row r="55" spans="1:14" x14ac:dyDescent="0.25">
      <c r="A55" s="13">
        <v>102</v>
      </c>
      <c r="B55" s="101" t="str">
        <f t="shared" si="0"/>
        <v>2014KS Praha</v>
      </c>
      <c r="C55" s="13">
        <v>2014</v>
      </c>
      <c r="D55" s="13" t="s">
        <v>14</v>
      </c>
      <c r="E55" s="449">
        <v>57.033569999999997</v>
      </c>
      <c r="F55" s="392">
        <v>31</v>
      </c>
      <c r="G55" s="450">
        <v>149</v>
      </c>
      <c r="H55" s="13">
        <v>4453</v>
      </c>
      <c r="I55" s="13">
        <v>1800</v>
      </c>
      <c r="J55" s="13">
        <v>603</v>
      </c>
      <c r="K55" s="15">
        <v>9432</v>
      </c>
      <c r="L55" s="28">
        <v>1203</v>
      </c>
      <c r="M55" s="15">
        <v>3</v>
      </c>
      <c r="N55" s="15">
        <v>8208</v>
      </c>
    </row>
    <row r="56" spans="1:14" x14ac:dyDescent="0.25">
      <c r="A56" s="13">
        <v>103</v>
      </c>
      <c r="B56" s="101" t="str">
        <f t="shared" si="0"/>
        <v>2014KS Č. Budějovice</v>
      </c>
      <c r="C56" s="13">
        <v>2014</v>
      </c>
      <c r="D56" s="13" t="s">
        <v>25</v>
      </c>
      <c r="E56" s="449">
        <v>77.485569999999996</v>
      </c>
      <c r="F56" s="392">
        <v>42</v>
      </c>
      <c r="G56" s="450">
        <v>191</v>
      </c>
      <c r="H56" s="13">
        <v>2275</v>
      </c>
      <c r="I56" s="13">
        <v>819</v>
      </c>
      <c r="J56" s="13">
        <v>331</v>
      </c>
      <c r="K56" s="15">
        <v>5696</v>
      </c>
      <c r="L56" s="28">
        <v>577</v>
      </c>
      <c r="M56" s="15">
        <v>2</v>
      </c>
      <c r="N56" s="15">
        <v>5106</v>
      </c>
    </row>
    <row r="57" spans="1:14" x14ac:dyDescent="0.25">
      <c r="A57" s="13">
        <v>104</v>
      </c>
      <c r="B57" s="101" t="str">
        <f t="shared" si="0"/>
        <v>2014KS Plzeň</v>
      </c>
      <c r="C57" s="13">
        <v>2014</v>
      </c>
      <c r="D57" s="13" t="s">
        <v>34</v>
      </c>
      <c r="E57" s="449">
        <v>58.151040000000002</v>
      </c>
      <c r="F57" s="392">
        <v>34</v>
      </c>
      <c r="G57" s="450">
        <v>133</v>
      </c>
      <c r="H57" s="13">
        <v>3705</v>
      </c>
      <c r="I57" s="13">
        <v>1624</v>
      </c>
      <c r="J57" s="13">
        <v>595</v>
      </c>
      <c r="K57" s="15">
        <v>10365</v>
      </c>
      <c r="L57" s="28">
        <v>1283</v>
      </c>
      <c r="M57" s="15">
        <v>5</v>
      </c>
      <c r="N57" s="15">
        <v>9055</v>
      </c>
    </row>
    <row r="58" spans="1:14" x14ac:dyDescent="0.25">
      <c r="A58" s="13">
        <v>105</v>
      </c>
      <c r="B58" s="101" t="str">
        <f t="shared" si="0"/>
        <v>2014KS Ústí n. Labem</v>
      </c>
      <c r="C58" s="13">
        <v>2014</v>
      </c>
      <c r="D58" s="13" t="s">
        <v>44</v>
      </c>
      <c r="E58" s="449">
        <v>55.902290000000001</v>
      </c>
      <c r="F58" s="392">
        <v>27</v>
      </c>
      <c r="G58" s="450">
        <v>143</v>
      </c>
      <c r="H58" s="13">
        <v>5607</v>
      </c>
      <c r="I58" s="13">
        <v>2079</v>
      </c>
      <c r="J58" s="13">
        <v>829</v>
      </c>
      <c r="K58" s="15">
        <v>16166</v>
      </c>
      <c r="L58" s="28">
        <v>1464</v>
      </c>
      <c r="M58" s="15">
        <v>1</v>
      </c>
      <c r="N58" s="15">
        <v>14678</v>
      </c>
    </row>
    <row r="59" spans="1:14" x14ac:dyDescent="0.25">
      <c r="A59" s="13">
        <v>106</v>
      </c>
      <c r="B59" s="101" t="str">
        <f t="shared" si="0"/>
        <v>2014KS Hr. Králové</v>
      </c>
      <c r="C59" s="13">
        <v>2014</v>
      </c>
      <c r="D59" s="13" t="s">
        <v>55</v>
      </c>
      <c r="E59" s="449">
        <v>79.240269999999995</v>
      </c>
      <c r="F59" s="392">
        <v>50</v>
      </c>
      <c r="G59" s="450">
        <v>182</v>
      </c>
      <c r="H59" s="13">
        <v>4030</v>
      </c>
      <c r="I59" s="13">
        <v>1375</v>
      </c>
      <c r="J59" s="13">
        <v>655</v>
      </c>
      <c r="K59" s="15">
        <v>13107</v>
      </c>
      <c r="L59" s="28">
        <v>1539</v>
      </c>
      <c r="M59" s="15">
        <v>4</v>
      </c>
      <c r="N59" s="15">
        <v>11494</v>
      </c>
    </row>
    <row r="60" spans="1:14" x14ac:dyDescent="0.25">
      <c r="A60" s="13">
        <v>107</v>
      </c>
      <c r="B60" s="101" t="str">
        <f t="shared" si="0"/>
        <v>2014KS Brno</v>
      </c>
      <c r="C60" s="13">
        <v>2014</v>
      </c>
      <c r="D60" s="13" t="s">
        <v>67</v>
      </c>
      <c r="E60" s="449">
        <v>75.657669999999996</v>
      </c>
      <c r="F60" s="392">
        <v>45</v>
      </c>
      <c r="G60" s="450">
        <v>185</v>
      </c>
      <c r="H60" s="13">
        <v>6066</v>
      </c>
      <c r="I60" s="13">
        <v>3230</v>
      </c>
      <c r="J60" s="13">
        <v>1089</v>
      </c>
      <c r="K60" s="15">
        <v>11905</v>
      </c>
      <c r="L60" s="28">
        <v>1835</v>
      </c>
      <c r="M60" s="15">
        <v>7</v>
      </c>
      <c r="N60" s="15">
        <v>10035</v>
      </c>
    </row>
    <row r="61" spans="1:14" x14ac:dyDescent="0.25">
      <c r="A61" s="13">
        <v>108</v>
      </c>
      <c r="B61" s="101" t="str">
        <f t="shared" si="0"/>
        <v>2014KS Ostrava</v>
      </c>
      <c r="C61" s="13">
        <v>2014</v>
      </c>
      <c r="D61" s="13" t="s">
        <v>82</v>
      </c>
      <c r="E61" s="449">
        <v>71.18468</v>
      </c>
      <c r="F61" s="392">
        <v>45</v>
      </c>
      <c r="G61" s="450">
        <v>173</v>
      </c>
      <c r="H61" s="13">
        <v>6621</v>
      </c>
      <c r="I61" s="13">
        <v>2857</v>
      </c>
      <c r="J61" s="13">
        <v>1348</v>
      </c>
      <c r="K61" s="15">
        <v>17618</v>
      </c>
      <c r="L61" s="28">
        <v>1558</v>
      </c>
      <c r="M61" s="15">
        <v>12</v>
      </c>
      <c r="N61" s="15">
        <v>16016</v>
      </c>
    </row>
    <row r="62" spans="1:14" x14ac:dyDescent="0.25">
      <c r="A62" s="13">
        <v>101</v>
      </c>
      <c r="B62" s="101" t="str">
        <f t="shared" si="0"/>
        <v>2015MS Praha</v>
      </c>
      <c r="C62" s="13">
        <v>2015</v>
      </c>
      <c r="D62" s="13" t="s">
        <v>3</v>
      </c>
      <c r="E62" s="449">
        <v>67.513559999999998</v>
      </c>
      <c r="F62" s="392">
        <v>35</v>
      </c>
      <c r="G62" s="450">
        <v>165</v>
      </c>
      <c r="H62" s="13">
        <v>2721</v>
      </c>
      <c r="I62" s="13">
        <v>1835</v>
      </c>
      <c r="J62" s="13">
        <v>573</v>
      </c>
      <c r="K62" s="15">
        <v>6060</v>
      </c>
      <c r="L62" s="28">
        <v>1791</v>
      </c>
      <c r="M62" s="15">
        <v>6</v>
      </c>
      <c r="N62" s="15">
        <v>4227</v>
      </c>
    </row>
    <row r="63" spans="1:14" x14ac:dyDescent="0.25">
      <c r="A63" s="13">
        <v>102</v>
      </c>
      <c r="B63" s="101" t="str">
        <f t="shared" si="0"/>
        <v>2015KS Praha</v>
      </c>
      <c r="C63" s="13">
        <v>2015</v>
      </c>
      <c r="D63" s="13" t="s">
        <v>14</v>
      </c>
      <c r="E63" s="449">
        <v>63.378990000000002</v>
      </c>
      <c r="F63" s="392">
        <v>34</v>
      </c>
      <c r="G63" s="450">
        <v>148</v>
      </c>
      <c r="H63" s="13">
        <v>4007</v>
      </c>
      <c r="I63" s="13">
        <v>1779</v>
      </c>
      <c r="J63" s="13">
        <v>525</v>
      </c>
      <c r="K63" s="15">
        <v>11576</v>
      </c>
      <c r="L63" s="28">
        <v>1444</v>
      </c>
      <c r="M63" s="15">
        <v>1</v>
      </c>
      <c r="N63" s="15">
        <v>10119</v>
      </c>
    </row>
    <row r="64" spans="1:14" x14ac:dyDescent="0.25">
      <c r="A64" s="13">
        <v>103</v>
      </c>
      <c r="B64" s="101" t="str">
        <f t="shared" si="0"/>
        <v>2015KS Č. Budějovice</v>
      </c>
      <c r="C64" s="13">
        <v>2015</v>
      </c>
      <c r="D64" s="13" t="s">
        <v>25</v>
      </c>
      <c r="E64" s="449">
        <v>82.636989999999997</v>
      </c>
      <c r="F64" s="392">
        <v>45.5</v>
      </c>
      <c r="G64" s="450">
        <v>182.5</v>
      </c>
      <c r="H64" s="13">
        <v>2168</v>
      </c>
      <c r="I64" s="13">
        <v>783</v>
      </c>
      <c r="J64" s="13">
        <v>257</v>
      </c>
      <c r="K64" s="15">
        <v>7170</v>
      </c>
      <c r="L64" s="28">
        <v>679</v>
      </c>
      <c r="M64" s="15">
        <v>3</v>
      </c>
      <c r="N64" s="15">
        <v>6481</v>
      </c>
    </row>
    <row r="65" spans="1:14" x14ac:dyDescent="0.25">
      <c r="A65" s="13">
        <v>104</v>
      </c>
      <c r="B65" s="101" t="str">
        <f t="shared" si="0"/>
        <v>2015KS Plzeň</v>
      </c>
      <c r="C65" s="13">
        <v>2015</v>
      </c>
      <c r="D65" s="13" t="s">
        <v>34</v>
      </c>
      <c r="E65" s="449">
        <v>66.176209999999998</v>
      </c>
      <c r="F65" s="392">
        <v>43</v>
      </c>
      <c r="G65" s="450">
        <v>136</v>
      </c>
      <c r="H65" s="13">
        <v>3275</v>
      </c>
      <c r="I65" s="13">
        <v>1735</v>
      </c>
      <c r="J65" s="13">
        <v>618</v>
      </c>
      <c r="K65" s="15">
        <v>11877</v>
      </c>
      <c r="L65" s="28">
        <v>1297</v>
      </c>
      <c r="M65" s="15">
        <v>2</v>
      </c>
      <c r="N65" s="15">
        <v>10562</v>
      </c>
    </row>
    <row r="66" spans="1:14" x14ac:dyDescent="0.25">
      <c r="A66" s="13">
        <v>105</v>
      </c>
      <c r="B66" s="101" t="str">
        <f t="shared" si="0"/>
        <v>2015KS Ústí n. Labem</v>
      </c>
      <c r="C66" s="13">
        <v>2015</v>
      </c>
      <c r="D66" s="13" t="s">
        <v>44</v>
      </c>
      <c r="E66" s="449">
        <v>56.31494</v>
      </c>
      <c r="F66" s="392">
        <v>27</v>
      </c>
      <c r="G66" s="450">
        <v>133</v>
      </c>
      <c r="H66" s="13">
        <v>5079</v>
      </c>
      <c r="I66" s="13">
        <v>2303</v>
      </c>
      <c r="J66" s="13">
        <v>746</v>
      </c>
      <c r="K66" s="15">
        <v>19005</v>
      </c>
      <c r="L66" s="28">
        <v>1552</v>
      </c>
      <c r="M66" s="15">
        <v>0</v>
      </c>
      <c r="N66" s="15">
        <v>17436</v>
      </c>
    </row>
    <row r="67" spans="1:14" x14ac:dyDescent="0.25">
      <c r="A67" s="13">
        <v>106</v>
      </c>
      <c r="B67" s="101" t="str">
        <f t="shared" si="0"/>
        <v>2015KS Hr. Králové</v>
      </c>
      <c r="C67" s="13">
        <v>2015</v>
      </c>
      <c r="D67" s="13" t="s">
        <v>55</v>
      </c>
      <c r="E67" s="449">
        <v>71.356189999999998</v>
      </c>
      <c r="F67" s="392">
        <v>48</v>
      </c>
      <c r="G67" s="450">
        <v>160</v>
      </c>
      <c r="H67" s="13">
        <v>3530</v>
      </c>
      <c r="I67" s="13">
        <v>1799</v>
      </c>
      <c r="J67" s="13">
        <v>417</v>
      </c>
      <c r="K67" s="15">
        <v>15099</v>
      </c>
      <c r="L67" s="28">
        <v>1632</v>
      </c>
      <c r="M67" s="15">
        <v>6</v>
      </c>
      <c r="N67" s="15">
        <v>13426</v>
      </c>
    </row>
    <row r="68" spans="1:14" x14ac:dyDescent="0.25">
      <c r="A68" s="13">
        <v>107</v>
      </c>
      <c r="B68" s="101" t="str">
        <f t="shared" si="0"/>
        <v>2015KS Brno</v>
      </c>
      <c r="C68" s="13">
        <v>2015</v>
      </c>
      <c r="D68" s="13" t="s">
        <v>67</v>
      </c>
      <c r="E68" s="449">
        <v>81.885689999999997</v>
      </c>
      <c r="F68" s="392">
        <v>46</v>
      </c>
      <c r="G68" s="450">
        <v>220</v>
      </c>
      <c r="H68" s="13">
        <v>5828</v>
      </c>
      <c r="I68" s="13">
        <v>3258</v>
      </c>
      <c r="J68" s="13">
        <v>1017</v>
      </c>
      <c r="K68" s="15">
        <v>14561</v>
      </c>
      <c r="L68" s="28">
        <v>1995</v>
      </c>
      <c r="M68" s="15">
        <v>9</v>
      </c>
      <c r="N68" s="15">
        <v>12541</v>
      </c>
    </row>
    <row r="69" spans="1:14" x14ac:dyDescent="0.25">
      <c r="A69" s="13">
        <v>108</v>
      </c>
      <c r="B69" s="101" t="str">
        <f t="shared" si="0"/>
        <v>2015KS Ostrava</v>
      </c>
      <c r="C69" s="13">
        <v>2015</v>
      </c>
      <c r="D69" s="13" t="s">
        <v>82</v>
      </c>
      <c r="E69" s="449">
        <v>67.482609999999994</v>
      </c>
      <c r="F69" s="392">
        <v>34</v>
      </c>
      <c r="G69" s="450">
        <v>168</v>
      </c>
      <c r="H69" s="13">
        <v>6154</v>
      </c>
      <c r="I69" s="13">
        <v>3555</v>
      </c>
      <c r="J69" s="13">
        <v>1107</v>
      </c>
      <c r="K69" s="15">
        <v>20428</v>
      </c>
      <c r="L69" s="28">
        <v>1657</v>
      </c>
      <c r="M69" s="15">
        <v>10</v>
      </c>
      <c r="N69" s="15">
        <v>18752</v>
      </c>
    </row>
    <row r="70" spans="1:14" x14ac:dyDescent="0.25">
      <c r="A70" s="13">
        <v>101</v>
      </c>
      <c r="B70" s="101" t="str">
        <f t="shared" si="0"/>
        <v>2016MS Praha</v>
      </c>
      <c r="C70" s="13">
        <v>2016</v>
      </c>
      <c r="D70" s="13" t="s">
        <v>3</v>
      </c>
      <c r="E70" s="449">
        <v>82.240390000000005</v>
      </c>
      <c r="F70" s="392">
        <v>50</v>
      </c>
      <c r="G70" s="450">
        <v>189</v>
      </c>
      <c r="H70" s="135">
        <v>2593</v>
      </c>
      <c r="I70" s="135">
        <v>1769</v>
      </c>
      <c r="J70" s="135">
        <v>622</v>
      </c>
      <c r="K70" s="15">
        <v>6972</v>
      </c>
      <c r="L70" s="28">
        <v>1790</v>
      </c>
      <c r="M70" s="15">
        <v>10</v>
      </c>
      <c r="N70" s="15">
        <v>5133</v>
      </c>
    </row>
    <row r="71" spans="1:14" x14ac:dyDescent="0.25">
      <c r="A71" s="13">
        <v>102</v>
      </c>
      <c r="B71" s="101" t="str">
        <f t="shared" ref="B71:B85" si="1">CONCATENATE(C71,D71)</f>
        <v>2016KS Praha</v>
      </c>
      <c r="C71" s="13">
        <v>2016</v>
      </c>
      <c r="D71" s="13" t="s">
        <v>14</v>
      </c>
      <c r="E71" s="449">
        <v>73.388819999999996</v>
      </c>
      <c r="F71" s="392">
        <v>45</v>
      </c>
      <c r="G71" s="450">
        <v>168</v>
      </c>
      <c r="H71" s="13">
        <v>3296</v>
      </c>
      <c r="I71" s="13">
        <v>2055</v>
      </c>
      <c r="J71" s="13">
        <v>542</v>
      </c>
      <c r="K71" s="15">
        <v>12677</v>
      </c>
      <c r="L71" s="28">
        <v>1416</v>
      </c>
      <c r="M71" s="15">
        <v>3</v>
      </c>
      <c r="N71" s="15">
        <v>11244</v>
      </c>
    </row>
    <row r="72" spans="1:14" x14ac:dyDescent="0.25">
      <c r="A72" s="13">
        <v>103</v>
      </c>
      <c r="B72" s="101" t="str">
        <f t="shared" si="1"/>
        <v>2016KS Č. Budějovice</v>
      </c>
      <c r="C72" s="13">
        <v>2016</v>
      </c>
      <c r="D72" s="13" t="s">
        <v>25</v>
      </c>
      <c r="E72" s="449">
        <v>78.62782</v>
      </c>
      <c r="F72" s="392">
        <v>51</v>
      </c>
      <c r="G72" s="450">
        <v>166</v>
      </c>
      <c r="H72" s="13">
        <v>2036</v>
      </c>
      <c r="I72" s="13">
        <v>1027</v>
      </c>
      <c r="J72" s="13">
        <v>87</v>
      </c>
      <c r="K72" s="15">
        <v>8339</v>
      </c>
      <c r="L72" s="28">
        <v>748</v>
      </c>
      <c r="M72" s="15">
        <v>3</v>
      </c>
      <c r="N72" s="15">
        <v>7577</v>
      </c>
    </row>
    <row r="73" spans="1:14" x14ac:dyDescent="0.25">
      <c r="A73" s="13">
        <v>104</v>
      </c>
      <c r="B73" s="101" t="str">
        <f t="shared" si="1"/>
        <v>2016KS Plzeň</v>
      </c>
      <c r="C73" s="13">
        <v>2016</v>
      </c>
      <c r="D73" s="13" t="s">
        <v>34</v>
      </c>
      <c r="E73" s="449">
        <v>78.757099999999994</v>
      </c>
      <c r="F73" s="392">
        <v>49</v>
      </c>
      <c r="G73" s="450">
        <v>169</v>
      </c>
      <c r="H73" s="13">
        <v>2964</v>
      </c>
      <c r="I73" s="13">
        <v>2265</v>
      </c>
      <c r="J73" s="13">
        <v>544</v>
      </c>
      <c r="K73" s="15">
        <v>12622</v>
      </c>
      <c r="L73" s="28">
        <v>1208</v>
      </c>
      <c r="M73" s="15">
        <v>2</v>
      </c>
      <c r="N73" s="15">
        <v>11409</v>
      </c>
    </row>
    <row r="74" spans="1:14" x14ac:dyDescent="0.25">
      <c r="A74" s="13">
        <v>105</v>
      </c>
      <c r="B74" s="101" t="str">
        <f t="shared" si="1"/>
        <v>2016KS Ústí n. Labem</v>
      </c>
      <c r="C74" s="13">
        <v>2016</v>
      </c>
      <c r="D74" s="13" t="s">
        <v>44</v>
      </c>
      <c r="E74" s="449">
        <v>57.177100000000003</v>
      </c>
      <c r="F74" s="392">
        <v>31</v>
      </c>
      <c r="G74" s="450">
        <v>126</v>
      </c>
      <c r="H74" s="13">
        <v>4828</v>
      </c>
      <c r="I74" s="13">
        <v>3351</v>
      </c>
      <c r="J74" s="13">
        <v>748</v>
      </c>
      <c r="K74" s="15">
        <v>20500</v>
      </c>
      <c r="L74" s="28">
        <v>1534</v>
      </c>
      <c r="M74" s="15">
        <v>0</v>
      </c>
      <c r="N74" s="15">
        <v>18951</v>
      </c>
    </row>
    <row r="75" spans="1:14" x14ac:dyDescent="0.25">
      <c r="A75" s="13">
        <v>106</v>
      </c>
      <c r="B75" s="101" t="str">
        <f t="shared" si="1"/>
        <v>2016KS Hr. Králové</v>
      </c>
      <c r="C75" s="13">
        <v>2016</v>
      </c>
      <c r="D75" s="13" t="s">
        <v>55</v>
      </c>
      <c r="E75" s="449">
        <v>71.951350000000005</v>
      </c>
      <c r="F75" s="392">
        <v>46</v>
      </c>
      <c r="G75" s="450">
        <v>155</v>
      </c>
      <c r="H75" s="13">
        <v>3187</v>
      </c>
      <c r="I75" s="13">
        <v>2181</v>
      </c>
      <c r="J75" s="13">
        <v>353</v>
      </c>
      <c r="K75" s="15">
        <v>16184</v>
      </c>
      <c r="L75" s="28">
        <v>1559</v>
      </c>
      <c r="M75" s="15">
        <v>5</v>
      </c>
      <c r="N75" s="15">
        <v>14571</v>
      </c>
    </row>
    <row r="76" spans="1:14" x14ac:dyDescent="0.25">
      <c r="A76" s="13">
        <v>107</v>
      </c>
      <c r="B76" s="101" t="str">
        <f t="shared" si="1"/>
        <v>2016KS Brno</v>
      </c>
      <c r="C76" s="13">
        <v>2016</v>
      </c>
      <c r="D76" s="13" t="s">
        <v>67</v>
      </c>
      <c r="E76" s="449">
        <v>81.40549</v>
      </c>
      <c r="F76" s="392">
        <v>51</v>
      </c>
      <c r="G76" s="450">
        <v>196</v>
      </c>
      <c r="H76" s="13">
        <v>5273</v>
      </c>
      <c r="I76" s="13">
        <v>3784</v>
      </c>
      <c r="J76" s="13">
        <v>857</v>
      </c>
      <c r="K76" s="15">
        <v>16249</v>
      </c>
      <c r="L76" s="28">
        <v>2128</v>
      </c>
      <c r="M76" s="15">
        <v>11</v>
      </c>
      <c r="N76" s="15">
        <v>14091</v>
      </c>
    </row>
    <row r="77" spans="1:14" x14ac:dyDescent="0.25">
      <c r="A77" s="13">
        <v>108</v>
      </c>
      <c r="B77" s="101" t="str">
        <f t="shared" si="1"/>
        <v>2016KS Ostrava</v>
      </c>
      <c r="C77" s="13">
        <v>2016</v>
      </c>
      <c r="D77" s="13" t="s">
        <v>82</v>
      </c>
      <c r="E77" s="449">
        <v>60.540329999999997</v>
      </c>
      <c r="F77" s="392">
        <v>31</v>
      </c>
      <c r="G77" s="450">
        <v>152</v>
      </c>
      <c r="H77" s="13">
        <v>5688</v>
      </c>
      <c r="I77" s="13">
        <v>4566</v>
      </c>
      <c r="J77" s="13">
        <v>800</v>
      </c>
      <c r="K77" s="15">
        <v>21827</v>
      </c>
      <c r="L77" s="28">
        <v>1561</v>
      </c>
      <c r="M77" s="15">
        <v>15</v>
      </c>
      <c r="N77" s="15">
        <v>20244</v>
      </c>
    </row>
    <row r="78" spans="1:14" x14ac:dyDescent="0.25">
      <c r="A78" s="13">
        <v>101</v>
      </c>
      <c r="B78" s="101" t="str">
        <f t="shared" si="1"/>
        <v>2017MS Praha</v>
      </c>
      <c r="C78" s="13">
        <v>2017</v>
      </c>
      <c r="D78" s="13" t="s">
        <v>3</v>
      </c>
      <c r="E78" s="449">
        <v>89.675899999999999</v>
      </c>
      <c r="F78" s="392">
        <v>58</v>
      </c>
      <c r="G78" s="450">
        <v>208</v>
      </c>
      <c r="H78" s="13">
        <v>2209</v>
      </c>
      <c r="I78" s="13">
        <v>1946</v>
      </c>
      <c r="J78" s="13">
        <v>421</v>
      </c>
      <c r="K78" s="15">
        <v>7491</v>
      </c>
      <c r="L78" s="28">
        <v>1715</v>
      </c>
      <c r="M78" s="15">
        <v>12</v>
      </c>
      <c r="N78" s="15">
        <v>5743</v>
      </c>
    </row>
    <row r="79" spans="1:14" x14ac:dyDescent="0.25">
      <c r="A79" s="13">
        <v>102</v>
      </c>
      <c r="B79" s="101" t="str">
        <f t="shared" si="1"/>
        <v>2017KS Praha</v>
      </c>
      <c r="C79" s="13">
        <v>2017</v>
      </c>
      <c r="D79" s="13" t="s">
        <v>14</v>
      </c>
      <c r="E79" s="449">
        <v>78.125510000000006</v>
      </c>
      <c r="F79" s="392">
        <v>57</v>
      </c>
      <c r="G79" s="450">
        <v>160</v>
      </c>
      <c r="H79" s="13">
        <v>2603</v>
      </c>
      <c r="I79" s="13">
        <v>2703</v>
      </c>
      <c r="J79" s="13">
        <v>279</v>
      </c>
      <c r="K79" s="15">
        <v>12823</v>
      </c>
      <c r="L79" s="28">
        <v>1145</v>
      </c>
      <c r="M79" s="15">
        <v>4</v>
      </c>
      <c r="N79" s="15">
        <v>11663</v>
      </c>
    </row>
    <row r="80" spans="1:14" x14ac:dyDescent="0.25">
      <c r="A80" s="13">
        <v>103</v>
      </c>
      <c r="B80" s="101" t="str">
        <f t="shared" si="1"/>
        <v>2017KS Č. Budějovice</v>
      </c>
      <c r="C80" s="13">
        <v>2017</v>
      </c>
      <c r="D80" s="13" t="s">
        <v>25</v>
      </c>
      <c r="E80" s="449">
        <v>66.853700000000003</v>
      </c>
      <c r="F80" s="392">
        <v>50</v>
      </c>
      <c r="G80" s="450">
        <v>129</v>
      </c>
      <c r="H80" s="13">
        <v>1556</v>
      </c>
      <c r="I80" s="13">
        <v>1532</v>
      </c>
      <c r="J80" s="13">
        <v>71</v>
      </c>
      <c r="K80" s="15">
        <v>8384</v>
      </c>
      <c r="L80" s="28">
        <v>560</v>
      </c>
      <c r="M80" s="15">
        <v>4</v>
      </c>
      <c r="N80" s="15">
        <v>7817</v>
      </c>
    </row>
    <row r="81" spans="1:14" x14ac:dyDescent="0.25">
      <c r="A81" s="13">
        <v>104</v>
      </c>
      <c r="B81" s="101" t="str">
        <f t="shared" si="1"/>
        <v>2017KS Plzeň</v>
      </c>
      <c r="C81" s="13">
        <v>2017</v>
      </c>
      <c r="D81" s="13" t="s">
        <v>34</v>
      </c>
      <c r="E81" s="449">
        <v>73.759730000000005</v>
      </c>
      <c r="F81" s="392">
        <v>48</v>
      </c>
      <c r="G81" s="450">
        <v>155</v>
      </c>
      <c r="H81" s="13">
        <v>2266</v>
      </c>
      <c r="I81" s="13">
        <v>2889</v>
      </c>
      <c r="J81" s="13">
        <v>366</v>
      </c>
      <c r="K81" s="15">
        <v>12141</v>
      </c>
      <c r="L81" s="28">
        <v>1008</v>
      </c>
      <c r="M81" s="15">
        <v>2</v>
      </c>
      <c r="N81" s="15">
        <v>11130</v>
      </c>
    </row>
    <row r="82" spans="1:14" x14ac:dyDescent="0.25">
      <c r="A82" s="13">
        <v>105</v>
      </c>
      <c r="B82" s="101" t="str">
        <f t="shared" si="1"/>
        <v>2017KS Ústí n. Labem</v>
      </c>
      <c r="C82" s="13">
        <v>2017</v>
      </c>
      <c r="D82" s="13" t="s">
        <v>44</v>
      </c>
      <c r="E82" s="449">
        <v>60.79121</v>
      </c>
      <c r="F82" s="392">
        <v>43</v>
      </c>
      <c r="G82" s="450">
        <v>126</v>
      </c>
      <c r="H82" s="13">
        <v>3730</v>
      </c>
      <c r="I82" s="13">
        <v>4451</v>
      </c>
      <c r="J82" s="13">
        <v>372</v>
      </c>
      <c r="K82" s="15">
        <v>20152</v>
      </c>
      <c r="L82" s="28">
        <v>1255</v>
      </c>
      <c r="M82" s="136">
        <v>0</v>
      </c>
      <c r="N82" s="15">
        <v>18885</v>
      </c>
    </row>
    <row r="83" spans="1:14" x14ac:dyDescent="0.25">
      <c r="A83" s="13">
        <v>106</v>
      </c>
      <c r="B83" s="101" t="str">
        <f t="shared" si="1"/>
        <v>2017KS Hr. Králové</v>
      </c>
      <c r="C83" s="13">
        <v>2017</v>
      </c>
      <c r="D83" s="13" t="s">
        <v>55</v>
      </c>
      <c r="E83" s="449">
        <v>79.560869999999994</v>
      </c>
      <c r="F83" s="392">
        <v>55</v>
      </c>
      <c r="G83" s="450">
        <v>165</v>
      </c>
      <c r="H83" s="13">
        <v>2436</v>
      </c>
      <c r="I83" s="13">
        <v>3180</v>
      </c>
      <c r="J83" s="13">
        <v>171</v>
      </c>
      <c r="K83" s="15">
        <v>15672</v>
      </c>
      <c r="L83" s="28">
        <v>1209</v>
      </c>
      <c r="M83" s="15">
        <v>3</v>
      </c>
      <c r="N83" s="15">
        <v>14430</v>
      </c>
    </row>
    <row r="84" spans="1:14" x14ac:dyDescent="0.25">
      <c r="A84" s="13">
        <v>107</v>
      </c>
      <c r="B84" s="101" t="str">
        <f t="shared" si="1"/>
        <v>2017KS Brno</v>
      </c>
      <c r="C84" s="13">
        <v>2017</v>
      </c>
      <c r="D84" s="13" t="s">
        <v>67</v>
      </c>
      <c r="E84" s="449">
        <v>86.691630000000004</v>
      </c>
      <c r="F84" s="392">
        <v>57</v>
      </c>
      <c r="G84" s="450">
        <v>201</v>
      </c>
      <c r="H84" s="13">
        <v>4256</v>
      </c>
      <c r="I84" s="13">
        <v>4160</v>
      </c>
      <c r="J84" s="13">
        <v>559</v>
      </c>
      <c r="K84" s="15">
        <v>16660</v>
      </c>
      <c r="L84" s="28">
        <v>1925</v>
      </c>
      <c r="M84" s="15">
        <v>12</v>
      </c>
      <c r="N84" s="15">
        <v>14708</v>
      </c>
    </row>
    <row r="85" spans="1:14" x14ac:dyDescent="0.25">
      <c r="A85" s="380">
        <v>108</v>
      </c>
      <c r="B85" s="381" t="str">
        <f t="shared" si="1"/>
        <v>2017KS Ostrava</v>
      </c>
      <c r="C85" s="380">
        <v>2017</v>
      </c>
      <c r="D85" s="380" t="s">
        <v>82</v>
      </c>
      <c r="E85" s="498">
        <v>57.554740000000002</v>
      </c>
      <c r="F85" s="438">
        <v>33</v>
      </c>
      <c r="G85" s="511">
        <v>137</v>
      </c>
      <c r="H85" s="380">
        <v>4517</v>
      </c>
      <c r="I85" s="380">
        <v>4921</v>
      </c>
      <c r="J85" s="380">
        <v>470</v>
      </c>
      <c r="K85" s="384">
        <v>21716</v>
      </c>
      <c r="L85" s="385">
        <v>1212</v>
      </c>
      <c r="M85" s="384">
        <v>13</v>
      </c>
      <c r="N85" s="384">
        <v>20483</v>
      </c>
    </row>
    <row r="86" spans="1:14" x14ac:dyDescent="0.25">
      <c r="A86" s="13">
        <v>101</v>
      </c>
      <c r="B86" s="101" t="str">
        <f t="shared" ref="B86:B93" si="2">CONCATENATE(C86,D86)</f>
        <v>2018MS Praha</v>
      </c>
      <c r="C86" s="13">
        <v>2018</v>
      </c>
      <c r="D86" s="13" t="s">
        <v>3</v>
      </c>
      <c r="E86" s="449">
        <v>91</v>
      </c>
      <c r="F86" s="392">
        <v>62</v>
      </c>
      <c r="G86" s="450">
        <v>194</v>
      </c>
      <c r="H86" s="13">
        <v>2037</v>
      </c>
      <c r="I86" s="13">
        <v>1954</v>
      </c>
      <c r="J86" s="13">
        <v>384</v>
      </c>
      <c r="K86" s="15">
        <v>7582</v>
      </c>
      <c r="L86" s="28">
        <v>1486</v>
      </c>
      <c r="M86" s="15">
        <v>11</v>
      </c>
      <c r="N86" s="15">
        <v>6060</v>
      </c>
    </row>
    <row r="87" spans="1:14" x14ac:dyDescent="0.25">
      <c r="A87" s="13">
        <v>102</v>
      </c>
      <c r="B87" s="101" t="str">
        <f t="shared" si="2"/>
        <v>2018KS Praha</v>
      </c>
      <c r="C87" s="13">
        <v>2018</v>
      </c>
      <c r="D87" s="13" t="s">
        <v>14</v>
      </c>
      <c r="E87" s="449">
        <v>76</v>
      </c>
      <c r="F87" s="392">
        <v>59</v>
      </c>
      <c r="G87" s="450">
        <v>146</v>
      </c>
      <c r="H87" s="13">
        <v>2439</v>
      </c>
      <c r="I87" s="13">
        <v>3093</v>
      </c>
      <c r="J87" s="13">
        <v>305</v>
      </c>
      <c r="K87" s="15">
        <v>12156</v>
      </c>
      <c r="L87" s="28">
        <v>847</v>
      </c>
      <c r="M87" s="15">
        <v>4</v>
      </c>
      <c r="N87" s="15">
        <v>11298</v>
      </c>
    </row>
    <row r="88" spans="1:14" x14ac:dyDescent="0.25">
      <c r="A88" s="13">
        <v>103</v>
      </c>
      <c r="B88" s="101" t="str">
        <f t="shared" si="2"/>
        <v>2018KS Č. Budějovice</v>
      </c>
      <c r="C88" s="13">
        <v>2018</v>
      </c>
      <c r="D88" s="13" t="s">
        <v>25</v>
      </c>
      <c r="E88" s="449">
        <v>68</v>
      </c>
      <c r="F88" s="392">
        <v>49</v>
      </c>
      <c r="G88" s="450">
        <v>136</v>
      </c>
      <c r="H88" s="13">
        <v>1435</v>
      </c>
      <c r="I88" s="13">
        <v>2053</v>
      </c>
      <c r="J88" s="13">
        <v>37</v>
      </c>
      <c r="K88" s="15">
        <v>7817</v>
      </c>
      <c r="L88" s="28">
        <v>440</v>
      </c>
      <c r="M88" s="15">
        <v>2</v>
      </c>
      <c r="N88" s="15">
        <v>7373</v>
      </c>
    </row>
    <row r="89" spans="1:14" x14ac:dyDescent="0.25">
      <c r="A89" s="13">
        <v>104</v>
      </c>
      <c r="B89" s="101" t="str">
        <f t="shared" si="2"/>
        <v>2018KS Plzeň</v>
      </c>
      <c r="C89" s="13">
        <v>2018</v>
      </c>
      <c r="D89" s="13" t="s">
        <v>34</v>
      </c>
      <c r="E89" s="449">
        <v>73</v>
      </c>
      <c r="F89" s="392">
        <v>55</v>
      </c>
      <c r="G89" s="450">
        <v>145</v>
      </c>
      <c r="H89" s="13">
        <v>1972</v>
      </c>
      <c r="I89" s="13">
        <v>3332</v>
      </c>
      <c r="J89" s="13">
        <v>290</v>
      </c>
      <c r="K89" s="15">
        <v>10852</v>
      </c>
      <c r="L89" s="28">
        <v>660</v>
      </c>
      <c r="M89" s="15">
        <v>2</v>
      </c>
      <c r="N89" s="15">
        <v>10188</v>
      </c>
    </row>
    <row r="90" spans="1:14" x14ac:dyDescent="0.25">
      <c r="A90" s="13">
        <v>105</v>
      </c>
      <c r="B90" s="101" t="str">
        <f t="shared" si="2"/>
        <v>2018KS Ústí n. Labem</v>
      </c>
      <c r="C90" s="13">
        <v>2018</v>
      </c>
      <c r="D90" s="13" t="s">
        <v>44</v>
      </c>
      <c r="E90" s="449">
        <v>64</v>
      </c>
      <c r="F90" s="392">
        <v>48</v>
      </c>
      <c r="G90" s="450">
        <v>126</v>
      </c>
      <c r="H90" s="13">
        <v>3411</v>
      </c>
      <c r="I90" s="13">
        <v>4964</v>
      </c>
      <c r="J90" s="13">
        <v>334</v>
      </c>
      <c r="K90" s="15">
        <v>18635</v>
      </c>
      <c r="L90" s="28">
        <v>898</v>
      </c>
      <c r="M90" s="136">
        <v>0</v>
      </c>
      <c r="N90" s="15">
        <v>17730</v>
      </c>
    </row>
    <row r="91" spans="1:14" x14ac:dyDescent="0.25">
      <c r="A91" s="13">
        <v>106</v>
      </c>
      <c r="B91" s="101" t="str">
        <f t="shared" si="2"/>
        <v>2018KS Hr. Králové</v>
      </c>
      <c r="C91" s="13">
        <v>2018</v>
      </c>
      <c r="D91" s="13" t="s">
        <v>55</v>
      </c>
      <c r="E91" s="449">
        <v>84</v>
      </c>
      <c r="F91" s="392">
        <v>63</v>
      </c>
      <c r="G91" s="450">
        <v>185</v>
      </c>
      <c r="H91" s="13">
        <v>2366</v>
      </c>
      <c r="I91" s="13">
        <v>4157</v>
      </c>
      <c r="J91" s="13">
        <v>150</v>
      </c>
      <c r="K91" s="15">
        <v>13911</v>
      </c>
      <c r="L91" s="28">
        <v>885</v>
      </c>
      <c r="M91" s="15">
        <v>2</v>
      </c>
      <c r="N91" s="15">
        <v>13017</v>
      </c>
    </row>
    <row r="92" spans="1:14" x14ac:dyDescent="0.25">
      <c r="A92" s="13">
        <v>107</v>
      </c>
      <c r="B92" s="101" t="str">
        <f t="shared" si="2"/>
        <v>2018KS Brno</v>
      </c>
      <c r="C92" s="13">
        <v>2018</v>
      </c>
      <c r="D92" s="13" t="s">
        <v>67</v>
      </c>
      <c r="E92" s="449">
        <v>92</v>
      </c>
      <c r="F92" s="392">
        <v>63</v>
      </c>
      <c r="G92" s="450">
        <v>206</v>
      </c>
      <c r="H92" s="13">
        <v>3533</v>
      </c>
      <c r="I92" s="13">
        <v>4196</v>
      </c>
      <c r="J92" s="13">
        <v>416</v>
      </c>
      <c r="K92" s="15">
        <v>16155</v>
      </c>
      <c r="L92" s="28">
        <v>1604</v>
      </c>
      <c r="M92" s="15">
        <v>9</v>
      </c>
      <c r="N92" s="15">
        <v>14532</v>
      </c>
    </row>
    <row r="93" spans="1:14" x14ac:dyDescent="0.25">
      <c r="A93" s="13">
        <v>108</v>
      </c>
      <c r="B93" s="101" t="str">
        <f t="shared" si="2"/>
        <v>2018KS Ostrava</v>
      </c>
      <c r="C93" s="13">
        <v>2018</v>
      </c>
      <c r="D93" s="13" t="s">
        <v>82</v>
      </c>
      <c r="E93" s="449">
        <v>91</v>
      </c>
      <c r="F93" s="392">
        <v>62</v>
      </c>
      <c r="G93" s="450">
        <v>194</v>
      </c>
      <c r="H93" s="13">
        <v>4023</v>
      </c>
      <c r="I93" s="13">
        <v>4687</v>
      </c>
      <c r="J93" s="13">
        <v>462</v>
      </c>
      <c r="K93" s="15">
        <v>21055</v>
      </c>
      <c r="L93" s="28">
        <v>978</v>
      </c>
      <c r="M93" s="15">
        <v>13</v>
      </c>
      <c r="N93" s="15">
        <v>20056</v>
      </c>
    </row>
    <row r="94" spans="1:14" x14ac:dyDescent="0.25">
      <c r="A94" s="13">
        <v>101</v>
      </c>
      <c r="B94" s="101" t="str">
        <f t="shared" ref="B94:B101" si="3">CONCATENATE(C94,D94)</f>
        <v>2019MS Praha</v>
      </c>
      <c r="C94" s="13">
        <v>2019</v>
      </c>
      <c r="D94" s="13" t="s">
        <v>3</v>
      </c>
      <c r="E94" s="449">
        <v>87</v>
      </c>
      <c r="F94" s="392">
        <v>56</v>
      </c>
      <c r="G94" s="450">
        <v>200</v>
      </c>
      <c r="H94" s="13">
        <v>2993</v>
      </c>
      <c r="I94" s="13">
        <v>2287</v>
      </c>
      <c r="J94" s="13">
        <v>490</v>
      </c>
      <c r="K94" s="15">
        <v>8150</v>
      </c>
      <c r="L94" s="28">
        <v>1373</v>
      </c>
      <c r="M94" s="15">
        <v>13</v>
      </c>
      <c r="N94" s="15">
        <v>6736</v>
      </c>
    </row>
    <row r="95" spans="1:14" x14ac:dyDescent="0.25">
      <c r="A95" s="13">
        <v>102</v>
      </c>
      <c r="B95" s="101" t="str">
        <f t="shared" si="3"/>
        <v>2019KS Praha</v>
      </c>
      <c r="C95" s="13">
        <v>2019</v>
      </c>
      <c r="D95" s="13" t="s">
        <v>14</v>
      </c>
      <c r="E95" s="449">
        <v>69</v>
      </c>
      <c r="F95" s="392">
        <v>48</v>
      </c>
      <c r="G95" s="450">
        <v>144</v>
      </c>
      <c r="H95" s="13">
        <v>3342</v>
      </c>
      <c r="I95" s="13">
        <v>3390</v>
      </c>
      <c r="J95" s="13">
        <v>402</v>
      </c>
      <c r="K95" s="15">
        <v>12068</v>
      </c>
      <c r="L95" s="28">
        <v>659</v>
      </c>
      <c r="M95" s="15">
        <v>4</v>
      </c>
      <c r="N95" s="15">
        <v>11404</v>
      </c>
    </row>
    <row r="96" spans="1:14" x14ac:dyDescent="0.25">
      <c r="A96" s="13">
        <v>103</v>
      </c>
      <c r="B96" s="101" t="str">
        <f t="shared" si="3"/>
        <v>2019KS Č. Budějovice</v>
      </c>
      <c r="C96" s="13">
        <v>2019</v>
      </c>
      <c r="D96" s="13" t="s">
        <v>25</v>
      </c>
      <c r="E96" s="449">
        <v>63</v>
      </c>
      <c r="F96" s="392">
        <v>45</v>
      </c>
      <c r="G96" s="450">
        <v>133</v>
      </c>
      <c r="H96" s="13">
        <v>1997</v>
      </c>
      <c r="I96" s="13">
        <v>2295</v>
      </c>
      <c r="J96" s="13">
        <v>38</v>
      </c>
      <c r="K96" s="15">
        <v>7519</v>
      </c>
      <c r="L96" s="28">
        <v>347</v>
      </c>
      <c r="M96" s="15">
        <v>2</v>
      </c>
      <c r="N96" s="15">
        <v>7170</v>
      </c>
    </row>
    <row r="97" spans="1:14" x14ac:dyDescent="0.25">
      <c r="A97" s="13">
        <v>104</v>
      </c>
      <c r="B97" s="101" t="str">
        <f t="shared" si="3"/>
        <v>2019KS Plzeň</v>
      </c>
      <c r="C97" s="13">
        <v>2019</v>
      </c>
      <c r="D97" s="13" t="s">
        <v>34</v>
      </c>
      <c r="E97" s="449">
        <v>68</v>
      </c>
      <c r="F97" s="392">
        <v>48</v>
      </c>
      <c r="G97" s="450">
        <v>133</v>
      </c>
      <c r="H97" s="13">
        <v>2812</v>
      </c>
      <c r="I97" s="13">
        <v>3064</v>
      </c>
      <c r="J97" s="13">
        <v>413</v>
      </c>
      <c r="K97" s="15">
        <v>10476</v>
      </c>
      <c r="L97" s="28">
        <v>505</v>
      </c>
      <c r="M97" s="15">
        <v>2</v>
      </c>
      <c r="N97" s="15">
        <v>9966</v>
      </c>
    </row>
    <row r="98" spans="1:14" x14ac:dyDescent="0.25">
      <c r="A98" s="13">
        <v>105</v>
      </c>
      <c r="B98" s="101" t="str">
        <f t="shared" si="3"/>
        <v>2019KS Ústí n. Labem</v>
      </c>
      <c r="C98" s="13">
        <v>2019</v>
      </c>
      <c r="D98" s="13" t="s">
        <v>44</v>
      </c>
      <c r="E98" s="449">
        <v>60</v>
      </c>
      <c r="F98" s="392">
        <v>41</v>
      </c>
      <c r="G98" s="450">
        <v>132</v>
      </c>
      <c r="H98" s="13">
        <v>5190</v>
      </c>
      <c r="I98" s="13">
        <v>5053</v>
      </c>
      <c r="J98" s="13">
        <v>401</v>
      </c>
      <c r="K98" s="15">
        <v>18669</v>
      </c>
      <c r="L98" s="28">
        <v>644</v>
      </c>
      <c r="M98" s="136">
        <v>1</v>
      </c>
      <c r="N98" s="15">
        <v>18020</v>
      </c>
    </row>
    <row r="99" spans="1:14" x14ac:dyDescent="0.25">
      <c r="A99" s="13">
        <v>106</v>
      </c>
      <c r="B99" s="101" t="str">
        <f t="shared" si="3"/>
        <v>2019KS Hr. Králové</v>
      </c>
      <c r="C99" s="13">
        <v>2019</v>
      </c>
      <c r="D99" s="13" t="s">
        <v>55</v>
      </c>
      <c r="E99" s="449">
        <v>71</v>
      </c>
      <c r="F99" s="392">
        <v>52</v>
      </c>
      <c r="G99" s="450">
        <v>147</v>
      </c>
      <c r="H99" s="13">
        <v>3346</v>
      </c>
      <c r="I99" s="13">
        <v>3837</v>
      </c>
      <c r="J99" s="13">
        <v>156</v>
      </c>
      <c r="K99" s="15">
        <v>13461</v>
      </c>
      <c r="L99" s="28">
        <v>616</v>
      </c>
      <c r="M99" s="15">
        <v>4</v>
      </c>
      <c r="N99" s="15">
        <v>12826</v>
      </c>
    </row>
    <row r="100" spans="1:14" x14ac:dyDescent="0.25">
      <c r="A100" s="13">
        <v>107</v>
      </c>
      <c r="B100" s="101" t="str">
        <f t="shared" si="3"/>
        <v>2019KS Brno</v>
      </c>
      <c r="C100" s="13">
        <v>2019</v>
      </c>
      <c r="D100" s="13" t="s">
        <v>67</v>
      </c>
      <c r="E100" s="449">
        <v>81</v>
      </c>
      <c r="F100" s="392">
        <v>54</v>
      </c>
      <c r="G100" s="450">
        <v>188</v>
      </c>
      <c r="H100" s="13">
        <v>5042</v>
      </c>
      <c r="I100" s="13">
        <v>4907</v>
      </c>
      <c r="J100" s="13">
        <v>540</v>
      </c>
      <c r="K100" s="15">
        <v>16198</v>
      </c>
      <c r="L100" s="28">
        <v>1280</v>
      </c>
      <c r="M100" s="15">
        <v>5</v>
      </c>
      <c r="N100" s="15">
        <v>14907</v>
      </c>
    </row>
    <row r="101" spans="1:14" ht="16.5" thickBot="1" x14ac:dyDescent="0.3">
      <c r="A101" s="18">
        <v>108</v>
      </c>
      <c r="B101" s="102" t="str">
        <f t="shared" si="3"/>
        <v>2019KS Ostrava</v>
      </c>
      <c r="C101" s="18">
        <v>2019</v>
      </c>
      <c r="D101" s="18" t="s">
        <v>82</v>
      </c>
      <c r="E101" s="451">
        <v>58</v>
      </c>
      <c r="F101" s="389">
        <v>42</v>
      </c>
      <c r="G101" s="452">
        <v>116</v>
      </c>
      <c r="H101" s="18">
        <v>6028</v>
      </c>
      <c r="I101" s="18">
        <v>5415</v>
      </c>
      <c r="J101" s="18">
        <v>661</v>
      </c>
      <c r="K101" s="20">
        <v>21461</v>
      </c>
      <c r="L101" s="30">
        <v>817</v>
      </c>
      <c r="M101" s="20">
        <v>11</v>
      </c>
      <c r="N101" s="20">
        <v>20620</v>
      </c>
    </row>
    <row r="102" spans="1:14" ht="16.5" thickTop="1" x14ac:dyDescent="0.25"/>
  </sheetData>
  <sheetProtection algorithmName="SHA-512" hashValue="1T0Hn1GKVyMTY0vKFM3/EL94Jsi99V3tfWhzdnPa3w6AC9cm73nx8bWm5x9ebqXuSWNhGKtLePltCFuvYZNhpQ==" saltValue="9/rIOzTANDLEPfgh5WXuAQ==" spinCount="100000" sheet="1" objects="1" scenarios="1"/>
  <autoFilter ref="A5:N101"/>
  <mergeCells count="3">
    <mergeCell ref="E4:G4"/>
    <mergeCell ref="H4:K4"/>
    <mergeCell ref="L4:N4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theme="6" tint="0.59999389629810485"/>
  </sheetPr>
  <dimension ref="A1:M18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13.375" customWidth="1"/>
    <col min="2" max="2" width="18.25" bestFit="1" customWidth="1"/>
    <col min="3" max="8" width="12.625" style="405" customWidth="1"/>
    <col min="9" max="9" width="14.625" customWidth="1"/>
    <col min="10" max="13" width="12.625" customWidth="1"/>
  </cols>
  <sheetData>
    <row r="1" spans="1:13" x14ac:dyDescent="0.25">
      <c r="A1" s="3" t="s">
        <v>272</v>
      </c>
    </row>
    <row r="2" spans="1:13" ht="16.5" thickBot="1" x14ac:dyDescent="0.3">
      <c r="A2" s="3" t="s">
        <v>198</v>
      </c>
    </row>
    <row r="3" spans="1:13" ht="16.5" customHeight="1" thickTop="1" x14ac:dyDescent="0.25">
      <c r="A3" s="128"/>
      <c r="B3" s="129"/>
      <c r="C3" s="654" t="s">
        <v>1</v>
      </c>
      <c r="D3" s="655"/>
      <c r="E3" s="656"/>
      <c r="F3" s="658" t="s">
        <v>108</v>
      </c>
      <c r="G3" s="657"/>
      <c r="H3" s="659"/>
      <c r="I3" s="665" t="s">
        <v>109</v>
      </c>
      <c r="J3" s="664"/>
      <c r="K3" s="664"/>
      <c r="L3" s="664"/>
      <c r="M3" s="664"/>
    </row>
    <row r="4" spans="1:13" ht="32.25" thickBot="1" x14ac:dyDescent="0.3">
      <c r="A4" s="5"/>
      <c r="B4" s="25" t="s">
        <v>94</v>
      </c>
      <c r="C4" s="444" t="s">
        <v>96</v>
      </c>
      <c r="D4" s="445" t="s">
        <v>97</v>
      </c>
      <c r="E4" s="446" t="s">
        <v>98</v>
      </c>
      <c r="F4" s="410" t="s">
        <v>99</v>
      </c>
      <c r="G4" s="69" t="s">
        <v>100</v>
      </c>
      <c r="H4" s="401" t="s">
        <v>164</v>
      </c>
      <c r="I4" s="47" t="s">
        <v>182</v>
      </c>
      <c r="J4" s="6" t="s">
        <v>183</v>
      </c>
      <c r="K4" s="6" t="s">
        <v>184</v>
      </c>
      <c r="L4" s="6" t="s">
        <v>112</v>
      </c>
      <c r="M4" s="6" t="s">
        <v>177</v>
      </c>
    </row>
    <row r="5" spans="1:13" ht="16.5" thickTop="1" x14ac:dyDescent="0.25">
      <c r="A5" s="100">
        <v>101</v>
      </c>
      <c r="B5" s="104" t="s">
        <v>3</v>
      </c>
      <c r="C5" s="504">
        <v>563</v>
      </c>
      <c r="D5" s="390">
        <v>491</v>
      </c>
      <c r="E5" s="505">
        <v>1246</v>
      </c>
      <c r="F5" s="506">
        <v>33.229329999999997</v>
      </c>
      <c r="G5" s="507">
        <v>46.590910000000001</v>
      </c>
      <c r="H5" s="502">
        <f>F5*G5/100</f>
        <v>15.481847233903</v>
      </c>
      <c r="I5" s="103">
        <v>661</v>
      </c>
      <c r="J5" s="100">
        <v>560</v>
      </c>
      <c r="K5" s="100">
        <v>1212</v>
      </c>
      <c r="L5" s="105">
        <f>J5/I5*100</f>
        <v>84.720121028744316</v>
      </c>
      <c r="M5" s="106">
        <f>K5/J5*365</f>
        <v>789.96428571428567</v>
      </c>
    </row>
    <row r="6" spans="1:13" x14ac:dyDescent="0.25">
      <c r="A6" s="13">
        <v>102</v>
      </c>
      <c r="B6" s="75" t="s">
        <v>14</v>
      </c>
      <c r="C6" s="449">
        <v>478</v>
      </c>
      <c r="D6" s="392">
        <v>229</v>
      </c>
      <c r="E6" s="450">
        <v>1314</v>
      </c>
      <c r="F6" s="482">
        <v>22.63279</v>
      </c>
      <c r="G6" s="407">
        <v>49.411769999999997</v>
      </c>
      <c r="H6" s="502">
        <f t="shared" ref="H6:H13" si="0">F6*G6/100</f>
        <v>11.183262139383</v>
      </c>
      <c r="I6" s="74">
        <v>499</v>
      </c>
      <c r="J6" s="13">
        <v>518</v>
      </c>
      <c r="K6" s="13">
        <v>445</v>
      </c>
      <c r="L6" s="16">
        <f t="shared" ref="L6:L13" si="1">J6/I6*100</f>
        <v>103.80761523046091</v>
      </c>
      <c r="M6" s="15">
        <f t="shared" ref="M6:M13" si="2">K6/J6*365</f>
        <v>313.56177606177602</v>
      </c>
    </row>
    <row r="7" spans="1:13" x14ac:dyDescent="0.25">
      <c r="A7" s="13">
        <v>103</v>
      </c>
      <c r="B7" s="75" t="s">
        <v>25</v>
      </c>
      <c r="C7" s="449">
        <v>374</v>
      </c>
      <c r="D7" s="392">
        <v>159</v>
      </c>
      <c r="E7" s="450">
        <v>676</v>
      </c>
      <c r="F7" s="482">
        <v>30.501930000000002</v>
      </c>
      <c r="G7" s="407">
        <v>49.23077</v>
      </c>
      <c r="H7" s="502">
        <f t="shared" si="0"/>
        <v>15.016335003861</v>
      </c>
      <c r="I7" s="74">
        <v>232</v>
      </c>
      <c r="J7" s="13">
        <v>288</v>
      </c>
      <c r="K7" s="13">
        <v>138</v>
      </c>
      <c r="L7" s="16">
        <f t="shared" si="1"/>
        <v>124.13793103448276</v>
      </c>
      <c r="M7" s="15">
        <f t="shared" si="2"/>
        <v>174.89583333333334</v>
      </c>
    </row>
    <row r="8" spans="1:13" x14ac:dyDescent="0.25">
      <c r="A8" s="13">
        <v>104</v>
      </c>
      <c r="B8" s="75" t="s">
        <v>34</v>
      </c>
      <c r="C8" s="449">
        <v>231</v>
      </c>
      <c r="D8" s="392">
        <v>125</v>
      </c>
      <c r="E8" s="450">
        <v>506</v>
      </c>
      <c r="F8" s="482">
        <v>14.10256</v>
      </c>
      <c r="G8" s="407">
        <v>43.333329999999997</v>
      </c>
      <c r="H8" s="502">
        <f t="shared" si="0"/>
        <v>6.1111088632479991</v>
      </c>
      <c r="I8" s="74">
        <v>367</v>
      </c>
      <c r="J8" s="13">
        <v>286</v>
      </c>
      <c r="K8" s="13">
        <v>284</v>
      </c>
      <c r="L8" s="16">
        <f t="shared" si="1"/>
        <v>77.929155313351501</v>
      </c>
      <c r="M8" s="15">
        <f t="shared" si="2"/>
        <v>362.44755244755243</v>
      </c>
    </row>
    <row r="9" spans="1:13" x14ac:dyDescent="0.25">
      <c r="A9" s="13">
        <v>105</v>
      </c>
      <c r="B9" s="75" t="s">
        <v>44</v>
      </c>
      <c r="C9" s="449">
        <v>453</v>
      </c>
      <c r="D9" s="392">
        <v>272</v>
      </c>
      <c r="E9" s="450">
        <v>1026</v>
      </c>
      <c r="F9" s="482">
        <v>19.646799999999999</v>
      </c>
      <c r="G9" s="407">
        <v>41.97531</v>
      </c>
      <c r="H9" s="502">
        <f t="shared" si="0"/>
        <v>8.2468052050799994</v>
      </c>
      <c r="I9" s="74">
        <v>542</v>
      </c>
      <c r="J9" s="13">
        <v>484</v>
      </c>
      <c r="K9" s="13">
        <v>547</v>
      </c>
      <c r="L9" s="16">
        <f t="shared" si="1"/>
        <v>89.298892988929893</v>
      </c>
      <c r="M9" s="15">
        <f t="shared" si="2"/>
        <v>412.51033057851242</v>
      </c>
    </row>
    <row r="10" spans="1:13" x14ac:dyDescent="0.25">
      <c r="A10" s="13">
        <v>106</v>
      </c>
      <c r="B10" s="75" t="s">
        <v>55</v>
      </c>
      <c r="C10" s="449">
        <v>467</v>
      </c>
      <c r="D10" s="392">
        <v>269</v>
      </c>
      <c r="E10" s="450">
        <v>1356</v>
      </c>
      <c r="F10" s="482">
        <v>22.47475</v>
      </c>
      <c r="G10" s="407">
        <v>47.36842</v>
      </c>
      <c r="H10" s="502">
        <f t="shared" si="0"/>
        <v>10.645933973950001</v>
      </c>
      <c r="I10" s="74">
        <v>389</v>
      </c>
      <c r="J10" s="13">
        <v>452</v>
      </c>
      <c r="K10" s="13">
        <v>334</v>
      </c>
      <c r="L10" s="16">
        <f t="shared" si="1"/>
        <v>116.19537275064266</v>
      </c>
      <c r="M10" s="15">
        <f t="shared" si="2"/>
        <v>269.71238938053096</v>
      </c>
    </row>
    <row r="11" spans="1:13" x14ac:dyDescent="0.25">
      <c r="A11" s="13">
        <v>107</v>
      </c>
      <c r="B11" s="75" t="s">
        <v>67</v>
      </c>
      <c r="C11" s="449">
        <v>688</v>
      </c>
      <c r="D11" s="392">
        <v>644</v>
      </c>
      <c r="E11" s="450">
        <v>1379</v>
      </c>
      <c r="F11" s="482">
        <v>15.898059999999999</v>
      </c>
      <c r="G11" s="407">
        <v>22.689080000000001</v>
      </c>
      <c r="H11" s="502">
        <f t="shared" si="0"/>
        <v>3.6071235518479998</v>
      </c>
      <c r="I11" s="74">
        <v>703</v>
      </c>
      <c r="J11" s="13">
        <v>1486</v>
      </c>
      <c r="K11" s="13">
        <v>1313</v>
      </c>
      <c r="L11" s="16">
        <f t="shared" si="1"/>
        <v>211.37980085348508</v>
      </c>
      <c r="M11" s="15">
        <f t="shared" si="2"/>
        <v>322.50672947510094</v>
      </c>
    </row>
    <row r="12" spans="1:13" ht="16.5" thickBot="1" x14ac:dyDescent="0.3">
      <c r="A12" s="18">
        <v>108</v>
      </c>
      <c r="B12" s="77" t="s">
        <v>82</v>
      </c>
      <c r="C12" s="451">
        <v>493</v>
      </c>
      <c r="D12" s="389">
        <v>297</v>
      </c>
      <c r="E12" s="452">
        <v>1156</v>
      </c>
      <c r="F12" s="484">
        <v>21.581769999999999</v>
      </c>
      <c r="G12" s="408">
        <v>48.648650000000004</v>
      </c>
      <c r="H12" s="485">
        <f t="shared" si="0"/>
        <v>10.499239751105002</v>
      </c>
      <c r="I12" s="76">
        <v>657</v>
      </c>
      <c r="J12" s="18">
        <v>788</v>
      </c>
      <c r="K12" s="18">
        <v>655</v>
      </c>
      <c r="L12" s="21">
        <f t="shared" si="1"/>
        <v>119.93911719939116</v>
      </c>
      <c r="M12" s="20">
        <f t="shared" si="2"/>
        <v>303.39467005076142</v>
      </c>
    </row>
    <row r="13" spans="1:13" ht="17.25" thickTop="1" thickBot="1" x14ac:dyDescent="0.3">
      <c r="A13" s="35"/>
      <c r="B13" s="39" t="s">
        <v>132</v>
      </c>
      <c r="C13" s="453">
        <v>506</v>
      </c>
      <c r="D13" s="454">
        <v>333</v>
      </c>
      <c r="E13" s="455">
        <v>1200</v>
      </c>
      <c r="F13" s="453">
        <v>22.4</v>
      </c>
      <c r="G13" s="454">
        <v>43.33</v>
      </c>
      <c r="H13" s="486">
        <f t="shared" si="0"/>
        <v>9.705919999999999</v>
      </c>
      <c r="I13" s="119">
        <f>AVERAGE(I5:I12)</f>
        <v>506.25</v>
      </c>
      <c r="J13" s="37">
        <f t="shared" ref="J13:K13" si="3">AVERAGE(J5:J12)</f>
        <v>607.75</v>
      </c>
      <c r="K13" s="37">
        <f t="shared" si="3"/>
        <v>616</v>
      </c>
      <c r="L13" s="33">
        <f t="shared" si="1"/>
        <v>120.04938271604939</v>
      </c>
      <c r="M13" s="37">
        <f t="shared" si="2"/>
        <v>369.95475113122171</v>
      </c>
    </row>
    <row r="14" spans="1:13" ht="16.5" thickTop="1" x14ac:dyDescent="0.25"/>
    <row r="18" spans="1:1" x14ac:dyDescent="0.25">
      <c r="A18" s="3"/>
    </row>
  </sheetData>
  <sheetProtection algorithmName="SHA-512" hashValue="DyTxaREk5s8xTiEw6OTtuvyJr5bXKRl5Rdoi/R5eMtCe2Xf0nBjkoUAVF0/pLnoLbhEYDtFjjmfPurWIKlIYow==" saltValue="wffGVvAOsDk0W3gY+valRw==" spinCount="100000" sheet="1" objects="1" scenarios="1"/>
  <mergeCells count="3">
    <mergeCell ref="C3:E3"/>
    <mergeCell ref="F3:H3"/>
    <mergeCell ref="I3:M3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theme="6" tint="0.59999389629810485"/>
  </sheetPr>
  <dimension ref="A1:K102"/>
  <sheetViews>
    <sheetView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15.75" x14ac:dyDescent="0.25"/>
  <cols>
    <col min="1" max="1" width="13.375" style="130" customWidth="1"/>
    <col min="2" max="2" width="22.375" style="130" hidden="1" customWidth="1"/>
    <col min="3" max="3" width="13.375" style="130" customWidth="1"/>
    <col min="4" max="4" width="18.25" style="130" bestFit="1" customWidth="1"/>
    <col min="5" max="11" width="12.625" style="130" customWidth="1"/>
  </cols>
  <sheetData>
    <row r="1" spans="1:11" x14ac:dyDescent="0.25">
      <c r="A1" s="3" t="s">
        <v>133</v>
      </c>
    </row>
    <row r="2" spans="1:11" x14ac:dyDescent="0.25">
      <c r="A2" s="3" t="s">
        <v>283</v>
      </c>
    </row>
    <row r="3" spans="1:11" ht="16.5" thickBot="1" x14ac:dyDescent="0.3"/>
    <row r="4" spans="1:11" ht="16.5" thickTop="1" x14ac:dyDescent="0.25">
      <c r="A4" s="128"/>
      <c r="B4" s="128"/>
      <c r="C4" s="128"/>
      <c r="D4" s="128"/>
      <c r="E4" s="661" t="s">
        <v>1</v>
      </c>
      <c r="F4" s="662"/>
      <c r="G4" s="663"/>
      <c r="H4" s="664" t="s">
        <v>109</v>
      </c>
      <c r="I4" s="664"/>
      <c r="J4" s="664"/>
      <c r="K4" s="664"/>
    </row>
    <row r="5" spans="1:11" ht="32.25" thickBot="1" x14ac:dyDescent="0.3">
      <c r="A5" s="5"/>
      <c r="B5" s="5" t="s">
        <v>138</v>
      </c>
      <c r="C5" s="5" t="s">
        <v>137</v>
      </c>
      <c r="D5" s="5" t="s">
        <v>94</v>
      </c>
      <c r="E5" s="24" t="s">
        <v>96</v>
      </c>
      <c r="F5" s="5" t="s">
        <v>97</v>
      </c>
      <c r="G5" s="25" t="s">
        <v>98</v>
      </c>
      <c r="H5" s="6" t="s">
        <v>124</v>
      </c>
      <c r="I5" s="6" t="s">
        <v>125</v>
      </c>
      <c r="J5" s="6" t="s">
        <v>126</v>
      </c>
      <c r="K5" s="6" t="s">
        <v>177</v>
      </c>
    </row>
    <row r="6" spans="1:11" ht="16.5" thickTop="1" x14ac:dyDescent="0.25">
      <c r="A6" s="100">
        <v>101</v>
      </c>
      <c r="B6" s="99" t="str">
        <f>CONCATENATE(C6,D6)</f>
        <v>2008MS Praha</v>
      </c>
      <c r="C6" s="100">
        <v>2008</v>
      </c>
      <c r="D6" s="100" t="s">
        <v>3</v>
      </c>
      <c r="E6" s="103"/>
      <c r="F6" s="100"/>
      <c r="G6" s="104"/>
      <c r="H6" s="100"/>
      <c r="I6" s="100"/>
      <c r="J6" s="100"/>
      <c r="K6" s="106"/>
    </row>
    <row r="7" spans="1:11" x14ac:dyDescent="0.25">
      <c r="A7" s="13">
        <v>102</v>
      </c>
      <c r="B7" s="101" t="str">
        <f t="shared" ref="B7:B70" si="0">CONCATENATE(C7,D7)</f>
        <v>2008KS Praha</v>
      </c>
      <c r="C7" s="13">
        <v>2008</v>
      </c>
      <c r="D7" s="13" t="s">
        <v>14</v>
      </c>
      <c r="E7" s="74"/>
      <c r="F7" s="13"/>
      <c r="G7" s="75"/>
      <c r="H7" s="13"/>
      <c r="I7" s="13"/>
      <c r="J7" s="13"/>
      <c r="K7" s="15"/>
    </row>
    <row r="8" spans="1:11" x14ac:dyDescent="0.25">
      <c r="A8" s="13">
        <v>103</v>
      </c>
      <c r="B8" s="101" t="str">
        <f t="shared" si="0"/>
        <v>2008KS Č. Budějovice</v>
      </c>
      <c r="C8" s="13">
        <v>2008</v>
      </c>
      <c r="D8" s="13" t="s">
        <v>25</v>
      </c>
      <c r="E8" s="74"/>
      <c r="F8" s="13"/>
      <c r="G8" s="75"/>
      <c r="H8" s="13"/>
      <c r="I8" s="13"/>
      <c r="J8" s="13"/>
      <c r="K8" s="15"/>
    </row>
    <row r="9" spans="1:11" x14ac:dyDescent="0.25">
      <c r="A9" s="13">
        <v>104</v>
      </c>
      <c r="B9" s="101" t="str">
        <f t="shared" si="0"/>
        <v>2008KS Plzeň</v>
      </c>
      <c r="C9" s="13">
        <v>2008</v>
      </c>
      <c r="D9" s="13" t="s">
        <v>34</v>
      </c>
      <c r="E9" s="74"/>
      <c r="F9" s="13"/>
      <c r="G9" s="75"/>
      <c r="H9" s="13"/>
      <c r="I9" s="13"/>
      <c r="J9" s="13"/>
      <c r="K9" s="15"/>
    </row>
    <row r="10" spans="1:11" x14ac:dyDescent="0.25">
      <c r="A10" s="13">
        <v>105</v>
      </c>
      <c r="B10" s="101" t="str">
        <f t="shared" si="0"/>
        <v>2008KS Ústí n. Labem</v>
      </c>
      <c r="C10" s="13">
        <v>2008</v>
      </c>
      <c r="D10" s="13" t="s">
        <v>44</v>
      </c>
      <c r="E10" s="74"/>
      <c r="F10" s="13"/>
      <c r="G10" s="75"/>
      <c r="H10" s="13"/>
      <c r="I10" s="13"/>
      <c r="J10" s="13"/>
      <c r="K10" s="15"/>
    </row>
    <row r="11" spans="1:11" x14ac:dyDescent="0.25">
      <c r="A11" s="13">
        <v>106</v>
      </c>
      <c r="B11" s="101" t="str">
        <f t="shared" si="0"/>
        <v>2008KS Hr. Králové</v>
      </c>
      <c r="C11" s="13">
        <v>2008</v>
      </c>
      <c r="D11" s="13" t="s">
        <v>55</v>
      </c>
      <c r="E11" s="74"/>
      <c r="F11" s="13"/>
      <c r="G11" s="75"/>
      <c r="H11" s="13"/>
      <c r="I11" s="13"/>
      <c r="J11" s="13"/>
      <c r="K11" s="15"/>
    </row>
    <row r="12" spans="1:11" x14ac:dyDescent="0.25">
      <c r="A12" s="13">
        <v>107</v>
      </c>
      <c r="B12" s="101" t="str">
        <f t="shared" si="0"/>
        <v>2008KS Brno</v>
      </c>
      <c r="C12" s="13">
        <v>2008</v>
      </c>
      <c r="D12" s="13" t="s">
        <v>67</v>
      </c>
      <c r="E12" s="74"/>
      <c r="F12" s="13"/>
      <c r="G12" s="75"/>
      <c r="H12" s="13"/>
      <c r="I12" s="13"/>
      <c r="J12" s="13"/>
      <c r="K12" s="15"/>
    </row>
    <row r="13" spans="1:11" x14ac:dyDescent="0.25">
      <c r="A13" s="13">
        <v>108</v>
      </c>
      <c r="B13" s="101" t="str">
        <f t="shared" si="0"/>
        <v>2008KS Ostrava</v>
      </c>
      <c r="C13" s="13">
        <v>2008</v>
      </c>
      <c r="D13" s="13" t="s">
        <v>82</v>
      </c>
      <c r="E13" s="74"/>
      <c r="F13" s="13"/>
      <c r="G13" s="75"/>
      <c r="H13" s="13"/>
      <c r="I13" s="13"/>
      <c r="J13" s="13"/>
      <c r="K13" s="15"/>
    </row>
    <row r="14" spans="1:11" x14ac:dyDescent="0.25">
      <c r="A14" s="13">
        <v>101</v>
      </c>
      <c r="B14" s="101" t="str">
        <f t="shared" si="0"/>
        <v>2009MS Praha</v>
      </c>
      <c r="C14" s="13">
        <v>2009</v>
      </c>
      <c r="D14" s="13" t="s">
        <v>3</v>
      </c>
      <c r="E14" s="74"/>
      <c r="F14" s="13"/>
      <c r="G14" s="75"/>
      <c r="H14" s="13"/>
      <c r="I14" s="13"/>
      <c r="J14" s="13"/>
      <c r="K14" s="15"/>
    </row>
    <row r="15" spans="1:11" x14ac:dyDescent="0.25">
      <c r="A15" s="13">
        <v>102</v>
      </c>
      <c r="B15" s="101" t="str">
        <f t="shared" si="0"/>
        <v>2009KS Praha</v>
      </c>
      <c r="C15" s="13">
        <v>2009</v>
      </c>
      <c r="D15" s="13" t="s">
        <v>14</v>
      </c>
      <c r="E15" s="74"/>
      <c r="F15" s="13"/>
      <c r="G15" s="75"/>
      <c r="H15" s="13"/>
      <c r="I15" s="13"/>
      <c r="J15" s="13"/>
      <c r="K15" s="15"/>
    </row>
    <row r="16" spans="1:11" x14ac:dyDescent="0.25">
      <c r="A16" s="13">
        <v>103</v>
      </c>
      <c r="B16" s="101" t="str">
        <f t="shared" si="0"/>
        <v>2009KS Č. Budějovice</v>
      </c>
      <c r="C16" s="13">
        <v>2009</v>
      </c>
      <c r="D16" s="13" t="s">
        <v>25</v>
      </c>
      <c r="E16" s="74"/>
      <c r="F16" s="13"/>
      <c r="G16" s="75"/>
      <c r="H16" s="13"/>
      <c r="I16" s="13"/>
      <c r="J16" s="13"/>
      <c r="K16" s="15"/>
    </row>
    <row r="17" spans="1:11" x14ac:dyDescent="0.25">
      <c r="A17" s="13">
        <v>104</v>
      </c>
      <c r="B17" s="101" t="str">
        <f t="shared" si="0"/>
        <v>2009KS Plzeň</v>
      </c>
      <c r="C17" s="13">
        <v>2009</v>
      </c>
      <c r="D17" s="13" t="s">
        <v>34</v>
      </c>
      <c r="E17" s="74"/>
      <c r="F17" s="13"/>
      <c r="G17" s="75"/>
      <c r="H17" s="13"/>
      <c r="I17" s="13"/>
      <c r="J17" s="13"/>
      <c r="K17" s="15"/>
    </row>
    <row r="18" spans="1:11" x14ac:dyDescent="0.25">
      <c r="A18" s="13">
        <v>105</v>
      </c>
      <c r="B18" s="101" t="str">
        <f t="shared" si="0"/>
        <v>2009KS Ústí n. Labem</v>
      </c>
      <c r="C18" s="13">
        <v>2009</v>
      </c>
      <c r="D18" s="13" t="s">
        <v>44</v>
      </c>
      <c r="E18" s="74"/>
      <c r="F18" s="13"/>
      <c r="G18" s="75"/>
      <c r="H18" s="13"/>
      <c r="I18" s="13"/>
      <c r="J18" s="13"/>
      <c r="K18" s="15"/>
    </row>
    <row r="19" spans="1:11" x14ac:dyDescent="0.25">
      <c r="A19" s="13">
        <v>106</v>
      </c>
      <c r="B19" s="101" t="str">
        <f t="shared" si="0"/>
        <v>2009KS Hr. Králové</v>
      </c>
      <c r="C19" s="13">
        <v>2009</v>
      </c>
      <c r="D19" s="13" t="s">
        <v>55</v>
      </c>
      <c r="E19" s="74"/>
      <c r="F19" s="13"/>
      <c r="G19" s="75"/>
      <c r="H19" s="13"/>
      <c r="I19" s="13"/>
      <c r="J19" s="13"/>
      <c r="K19" s="15"/>
    </row>
    <row r="20" spans="1:11" x14ac:dyDescent="0.25">
      <c r="A20" s="13">
        <v>107</v>
      </c>
      <c r="B20" s="101" t="str">
        <f t="shared" si="0"/>
        <v>2009KS Brno</v>
      </c>
      <c r="C20" s="13">
        <v>2009</v>
      </c>
      <c r="D20" s="13" t="s">
        <v>67</v>
      </c>
      <c r="E20" s="74"/>
      <c r="F20" s="13"/>
      <c r="G20" s="75"/>
      <c r="H20" s="13"/>
      <c r="I20" s="13"/>
      <c r="J20" s="13"/>
      <c r="K20" s="15"/>
    </row>
    <row r="21" spans="1:11" x14ac:dyDescent="0.25">
      <c r="A21" s="13">
        <v>108</v>
      </c>
      <c r="B21" s="101" t="str">
        <f t="shared" si="0"/>
        <v>2009KS Ostrava</v>
      </c>
      <c r="C21" s="13">
        <v>2009</v>
      </c>
      <c r="D21" s="13" t="s">
        <v>82</v>
      </c>
      <c r="E21" s="74"/>
      <c r="F21" s="13"/>
      <c r="G21" s="75"/>
      <c r="H21" s="13"/>
      <c r="I21" s="13"/>
      <c r="J21" s="13"/>
      <c r="K21" s="15"/>
    </row>
    <row r="22" spans="1:11" x14ac:dyDescent="0.25">
      <c r="A22" s="13">
        <v>101</v>
      </c>
      <c r="B22" s="101" t="str">
        <f t="shared" si="0"/>
        <v>2010MS Praha</v>
      </c>
      <c r="C22" s="13">
        <v>2010</v>
      </c>
      <c r="D22" s="13" t="s">
        <v>3</v>
      </c>
      <c r="E22" s="74"/>
      <c r="F22" s="13"/>
      <c r="G22" s="75"/>
      <c r="H22" s="13"/>
      <c r="I22" s="13"/>
      <c r="J22" s="13"/>
      <c r="K22" s="15"/>
    </row>
    <row r="23" spans="1:11" x14ac:dyDescent="0.25">
      <c r="A23" s="13">
        <v>102</v>
      </c>
      <c r="B23" s="101" t="str">
        <f t="shared" si="0"/>
        <v>2010KS Praha</v>
      </c>
      <c r="C23" s="13">
        <v>2010</v>
      </c>
      <c r="D23" s="13" t="s">
        <v>14</v>
      </c>
      <c r="E23" s="74"/>
      <c r="F23" s="13"/>
      <c r="G23" s="75"/>
      <c r="H23" s="13"/>
      <c r="I23" s="13"/>
      <c r="J23" s="13"/>
      <c r="K23" s="15"/>
    </row>
    <row r="24" spans="1:11" x14ac:dyDescent="0.25">
      <c r="A24" s="13">
        <v>103</v>
      </c>
      <c r="B24" s="101" t="str">
        <f t="shared" si="0"/>
        <v>2010KS Č. Budějovice</v>
      </c>
      <c r="C24" s="13">
        <v>2010</v>
      </c>
      <c r="D24" s="13" t="s">
        <v>25</v>
      </c>
      <c r="E24" s="74"/>
      <c r="F24" s="13"/>
      <c r="G24" s="75"/>
      <c r="H24" s="13"/>
      <c r="I24" s="13"/>
      <c r="J24" s="13"/>
      <c r="K24" s="15"/>
    </row>
    <row r="25" spans="1:11" x14ac:dyDescent="0.25">
      <c r="A25" s="13">
        <v>104</v>
      </c>
      <c r="B25" s="101" t="str">
        <f t="shared" si="0"/>
        <v>2010KS Plzeň</v>
      </c>
      <c r="C25" s="13">
        <v>2010</v>
      </c>
      <c r="D25" s="13" t="s">
        <v>34</v>
      </c>
      <c r="E25" s="74"/>
      <c r="F25" s="13"/>
      <c r="G25" s="75"/>
      <c r="H25" s="13"/>
      <c r="I25" s="13"/>
      <c r="J25" s="13"/>
      <c r="K25" s="15"/>
    </row>
    <row r="26" spans="1:11" x14ac:dyDescent="0.25">
      <c r="A26" s="13">
        <v>105</v>
      </c>
      <c r="B26" s="101" t="str">
        <f t="shared" si="0"/>
        <v>2010KS Ústí n. Labem</v>
      </c>
      <c r="C26" s="13">
        <v>2010</v>
      </c>
      <c r="D26" s="13" t="s">
        <v>44</v>
      </c>
      <c r="E26" s="74"/>
      <c r="F26" s="13"/>
      <c r="G26" s="75"/>
      <c r="H26" s="13"/>
      <c r="I26" s="13"/>
      <c r="J26" s="13"/>
      <c r="K26" s="15"/>
    </row>
    <row r="27" spans="1:11" x14ac:dyDescent="0.25">
      <c r="A27" s="13">
        <v>106</v>
      </c>
      <c r="B27" s="101" t="str">
        <f t="shared" si="0"/>
        <v>2010KS Hr. Králové</v>
      </c>
      <c r="C27" s="13">
        <v>2010</v>
      </c>
      <c r="D27" s="13" t="s">
        <v>55</v>
      </c>
      <c r="E27" s="74"/>
      <c r="F27" s="13"/>
      <c r="G27" s="75"/>
      <c r="H27" s="13"/>
      <c r="I27" s="13"/>
      <c r="J27" s="13"/>
      <c r="K27" s="15"/>
    </row>
    <row r="28" spans="1:11" x14ac:dyDescent="0.25">
      <c r="A28" s="13">
        <v>107</v>
      </c>
      <c r="B28" s="101" t="str">
        <f t="shared" si="0"/>
        <v>2010KS Brno</v>
      </c>
      <c r="C28" s="13">
        <v>2010</v>
      </c>
      <c r="D28" s="13" t="s">
        <v>67</v>
      </c>
      <c r="E28" s="74"/>
      <c r="F28" s="13"/>
      <c r="G28" s="75"/>
      <c r="H28" s="13"/>
      <c r="I28" s="13"/>
      <c r="J28" s="13"/>
      <c r="K28" s="15"/>
    </row>
    <row r="29" spans="1:11" x14ac:dyDescent="0.25">
      <c r="A29" s="13">
        <v>108</v>
      </c>
      <c r="B29" s="101" t="str">
        <f t="shared" si="0"/>
        <v>2010KS Ostrava</v>
      </c>
      <c r="C29" s="13">
        <v>2010</v>
      </c>
      <c r="D29" s="13" t="s">
        <v>82</v>
      </c>
      <c r="E29" s="74"/>
      <c r="F29" s="13"/>
      <c r="G29" s="75"/>
      <c r="H29" s="13"/>
      <c r="I29" s="13"/>
      <c r="J29" s="13"/>
      <c r="K29" s="15"/>
    </row>
    <row r="30" spans="1:11" x14ac:dyDescent="0.25">
      <c r="A30" s="13">
        <v>101</v>
      </c>
      <c r="B30" s="101" t="str">
        <f t="shared" si="0"/>
        <v>2011MS Praha</v>
      </c>
      <c r="C30" s="13">
        <v>2011</v>
      </c>
      <c r="D30" s="13" t="s">
        <v>3</v>
      </c>
      <c r="E30" s="28">
        <v>145.78530000000001</v>
      </c>
      <c r="F30" s="15">
        <v>106</v>
      </c>
      <c r="G30" s="29">
        <v>285</v>
      </c>
      <c r="H30" s="13">
        <v>670</v>
      </c>
      <c r="I30" s="13">
        <v>323</v>
      </c>
      <c r="J30" s="13">
        <v>594</v>
      </c>
      <c r="K30" s="15">
        <f t="shared" ref="K30:K70" si="1">J30/I30*365</f>
        <v>671.23839009287917</v>
      </c>
    </row>
    <row r="31" spans="1:11" x14ac:dyDescent="0.25">
      <c r="A31" s="13">
        <v>102</v>
      </c>
      <c r="B31" s="101" t="str">
        <f t="shared" si="0"/>
        <v>2011KS Praha</v>
      </c>
      <c r="C31" s="13">
        <v>2011</v>
      </c>
      <c r="D31" s="13" t="s">
        <v>14</v>
      </c>
      <c r="E31" s="28">
        <v>128.34479999999999</v>
      </c>
      <c r="F31" s="15">
        <v>127</v>
      </c>
      <c r="G31" s="29">
        <v>195</v>
      </c>
      <c r="H31" s="13">
        <v>331</v>
      </c>
      <c r="I31" s="13">
        <v>312</v>
      </c>
      <c r="J31" s="13">
        <v>182</v>
      </c>
      <c r="K31" s="15">
        <f t="shared" si="1"/>
        <v>212.91666666666669</v>
      </c>
    </row>
    <row r="32" spans="1:11" x14ac:dyDescent="0.25">
      <c r="A32" s="13">
        <v>103</v>
      </c>
      <c r="B32" s="101" t="str">
        <f t="shared" si="0"/>
        <v>2011KS Č. Budějovice</v>
      </c>
      <c r="C32" s="13">
        <v>2011</v>
      </c>
      <c r="D32" s="13" t="s">
        <v>25</v>
      </c>
      <c r="E32" s="28">
        <v>153.23330000000001</v>
      </c>
      <c r="F32" s="15">
        <v>154</v>
      </c>
      <c r="G32" s="29">
        <v>313</v>
      </c>
      <c r="H32" s="13">
        <v>96</v>
      </c>
      <c r="I32" s="13">
        <v>53</v>
      </c>
      <c r="J32" s="13">
        <v>112</v>
      </c>
      <c r="K32" s="15">
        <f t="shared" si="1"/>
        <v>771.32075471698113</v>
      </c>
    </row>
    <row r="33" spans="1:11" x14ac:dyDescent="0.25">
      <c r="A33" s="13">
        <v>104</v>
      </c>
      <c r="B33" s="101" t="str">
        <f t="shared" si="0"/>
        <v>2011KS Plzeň</v>
      </c>
      <c r="C33" s="13">
        <v>2011</v>
      </c>
      <c r="D33" s="13" t="s">
        <v>34</v>
      </c>
      <c r="E33" s="28">
        <v>121.8539</v>
      </c>
      <c r="F33" s="15">
        <v>99</v>
      </c>
      <c r="G33" s="29">
        <v>230</v>
      </c>
      <c r="H33" s="13">
        <v>193</v>
      </c>
      <c r="I33" s="13">
        <v>147</v>
      </c>
      <c r="J33" s="13">
        <v>118</v>
      </c>
      <c r="K33" s="15">
        <f t="shared" si="1"/>
        <v>292.99319727891157</v>
      </c>
    </row>
    <row r="34" spans="1:11" x14ac:dyDescent="0.25">
      <c r="A34" s="13">
        <v>105</v>
      </c>
      <c r="B34" s="101" t="str">
        <f t="shared" si="0"/>
        <v>2011KS Ústí n. Labem</v>
      </c>
      <c r="C34" s="13">
        <v>2011</v>
      </c>
      <c r="D34" s="13" t="s">
        <v>44</v>
      </c>
      <c r="E34" s="28">
        <v>136.86019999999999</v>
      </c>
      <c r="F34" s="15">
        <v>116</v>
      </c>
      <c r="G34" s="29">
        <v>238</v>
      </c>
      <c r="H34" s="13">
        <v>457</v>
      </c>
      <c r="I34" s="13">
        <v>316</v>
      </c>
      <c r="J34" s="13">
        <v>395</v>
      </c>
      <c r="K34" s="15">
        <f t="shared" si="1"/>
        <v>456.25</v>
      </c>
    </row>
    <row r="35" spans="1:11" x14ac:dyDescent="0.25">
      <c r="A35" s="13">
        <v>106</v>
      </c>
      <c r="B35" s="101" t="str">
        <f t="shared" si="0"/>
        <v>2011KS Hr. Králové</v>
      </c>
      <c r="C35" s="13">
        <v>2011</v>
      </c>
      <c r="D35" s="13" t="s">
        <v>55</v>
      </c>
      <c r="E35" s="28">
        <v>226.12569999999999</v>
      </c>
      <c r="F35" s="15">
        <v>219</v>
      </c>
      <c r="G35" s="29">
        <v>403</v>
      </c>
      <c r="H35" s="13">
        <v>530</v>
      </c>
      <c r="I35" s="13">
        <v>245</v>
      </c>
      <c r="J35" s="13">
        <v>515</v>
      </c>
      <c r="K35" s="15">
        <f t="shared" si="1"/>
        <v>767.24489795918362</v>
      </c>
    </row>
    <row r="36" spans="1:11" x14ac:dyDescent="0.25">
      <c r="A36" s="13">
        <v>107</v>
      </c>
      <c r="B36" s="101" t="str">
        <f t="shared" si="0"/>
        <v>2011KS Brno</v>
      </c>
      <c r="C36" s="13">
        <v>2011</v>
      </c>
      <c r="D36" s="13" t="s">
        <v>67</v>
      </c>
      <c r="E36" s="28">
        <v>167.11109999999999</v>
      </c>
      <c r="F36" s="15">
        <v>147</v>
      </c>
      <c r="G36" s="29">
        <v>319</v>
      </c>
      <c r="H36" s="13">
        <v>463</v>
      </c>
      <c r="I36" s="13">
        <v>117</v>
      </c>
      <c r="J36" s="13">
        <v>595</v>
      </c>
      <c r="K36" s="15">
        <f t="shared" si="1"/>
        <v>1856.1965811965811</v>
      </c>
    </row>
    <row r="37" spans="1:11" x14ac:dyDescent="0.25">
      <c r="A37" s="13">
        <v>108</v>
      </c>
      <c r="B37" s="101" t="str">
        <f t="shared" si="0"/>
        <v>2011KS Ostrava</v>
      </c>
      <c r="C37" s="13">
        <v>2011</v>
      </c>
      <c r="D37" s="13" t="s">
        <v>82</v>
      </c>
      <c r="E37" s="28">
        <v>210.21559999999999</v>
      </c>
      <c r="F37" s="15">
        <v>192</v>
      </c>
      <c r="G37" s="29">
        <v>412</v>
      </c>
      <c r="H37" s="13">
        <v>730</v>
      </c>
      <c r="I37" s="13">
        <v>305</v>
      </c>
      <c r="J37" s="13">
        <v>903</v>
      </c>
      <c r="K37" s="15">
        <f t="shared" si="1"/>
        <v>1080.639344262295</v>
      </c>
    </row>
    <row r="38" spans="1:11" x14ac:dyDescent="0.25">
      <c r="A38" s="13">
        <v>101</v>
      </c>
      <c r="B38" s="101" t="str">
        <f t="shared" si="0"/>
        <v>2012MS Praha</v>
      </c>
      <c r="C38" s="13">
        <v>2012</v>
      </c>
      <c r="D38" s="13" t="s">
        <v>3</v>
      </c>
      <c r="E38" s="28">
        <v>245.8417</v>
      </c>
      <c r="F38" s="15">
        <v>234.5</v>
      </c>
      <c r="G38" s="29">
        <v>433</v>
      </c>
      <c r="H38" s="13">
        <v>618</v>
      </c>
      <c r="I38" s="13">
        <v>476</v>
      </c>
      <c r="J38" s="13">
        <v>736</v>
      </c>
      <c r="K38" s="15">
        <f t="shared" si="1"/>
        <v>564.36974789915973</v>
      </c>
    </row>
    <row r="39" spans="1:11" x14ac:dyDescent="0.25">
      <c r="A39" s="13">
        <v>102</v>
      </c>
      <c r="B39" s="101" t="str">
        <f t="shared" si="0"/>
        <v>2012KS Praha</v>
      </c>
      <c r="C39" s="13">
        <v>2012</v>
      </c>
      <c r="D39" s="13" t="s">
        <v>14</v>
      </c>
      <c r="E39" s="28">
        <v>185.81460000000001</v>
      </c>
      <c r="F39" s="15">
        <v>143</v>
      </c>
      <c r="G39" s="29">
        <v>416</v>
      </c>
      <c r="H39" s="13">
        <v>320</v>
      </c>
      <c r="I39" s="13">
        <v>267</v>
      </c>
      <c r="J39" s="13">
        <v>235</v>
      </c>
      <c r="K39" s="15">
        <f t="shared" si="1"/>
        <v>321.25468164794012</v>
      </c>
    </row>
    <row r="40" spans="1:11" x14ac:dyDescent="0.25">
      <c r="A40" s="13">
        <v>103</v>
      </c>
      <c r="B40" s="101" t="str">
        <f t="shared" si="0"/>
        <v>2012KS Č. Budějovice</v>
      </c>
      <c r="C40" s="13">
        <v>2012</v>
      </c>
      <c r="D40" s="13" t="s">
        <v>25</v>
      </c>
      <c r="E40" s="28">
        <v>354.0444</v>
      </c>
      <c r="F40" s="15">
        <v>308</v>
      </c>
      <c r="G40" s="29">
        <v>728</v>
      </c>
      <c r="H40" s="13">
        <v>116</v>
      </c>
      <c r="I40" s="13">
        <v>78</v>
      </c>
      <c r="J40" s="13">
        <v>150</v>
      </c>
      <c r="K40" s="15">
        <f t="shared" si="1"/>
        <v>701.92307692307691</v>
      </c>
    </row>
    <row r="41" spans="1:11" x14ac:dyDescent="0.25">
      <c r="A41" s="13">
        <v>104</v>
      </c>
      <c r="B41" s="101" t="str">
        <f t="shared" si="0"/>
        <v>2012KS Plzeň</v>
      </c>
      <c r="C41" s="13">
        <v>2012</v>
      </c>
      <c r="D41" s="13" t="s">
        <v>34</v>
      </c>
      <c r="E41" s="28">
        <v>180.76849999999999</v>
      </c>
      <c r="F41" s="15">
        <v>116</v>
      </c>
      <c r="G41" s="29">
        <v>398</v>
      </c>
      <c r="H41" s="13">
        <v>300</v>
      </c>
      <c r="I41" s="13">
        <v>280</v>
      </c>
      <c r="J41" s="13">
        <v>138</v>
      </c>
      <c r="K41" s="15">
        <f t="shared" si="1"/>
        <v>179.89285714285714</v>
      </c>
    </row>
    <row r="42" spans="1:11" x14ac:dyDescent="0.25">
      <c r="A42" s="13">
        <v>105</v>
      </c>
      <c r="B42" s="101" t="str">
        <f t="shared" si="0"/>
        <v>2012KS Ústí n. Labem</v>
      </c>
      <c r="C42" s="13">
        <v>2012</v>
      </c>
      <c r="D42" s="13" t="s">
        <v>44</v>
      </c>
      <c r="E42" s="28">
        <v>227.6129</v>
      </c>
      <c r="F42" s="15">
        <v>176</v>
      </c>
      <c r="G42" s="29">
        <v>469</v>
      </c>
      <c r="H42" s="13">
        <v>539</v>
      </c>
      <c r="I42" s="13">
        <v>334</v>
      </c>
      <c r="J42" s="13">
        <v>601</v>
      </c>
      <c r="K42" s="15">
        <f t="shared" si="1"/>
        <v>656.78143712574843</v>
      </c>
    </row>
    <row r="43" spans="1:11" x14ac:dyDescent="0.25">
      <c r="A43" s="13">
        <v>106</v>
      </c>
      <c r="B43" s="101" t="str">
        <f t="shared" si="0"/>
        <v>2012KS Hr. Králové</v>
      </c>
      <c r="C43" s="13">
        <v>2012</v>
      </c>
      <c r="D43" s="13" t="s">
        <v>55</v>
      </c>
      <c r="E43" s="28">
        <v>287.27980000000002</v>
      </c>
      <c r="F43" s="15">
        <v>252.5</v>
      </c>
      <c r="G43" s="29">
        <v>540</v>
      </c>
      <c r="H43" s="13">
        <v>616</v>
      </c>
      <c r="I43" s="13">
        <v>352</v>
      </c>
      <c r="J43" s="13">
        <v>779</v>
      </c>
      <c r="K43" s="15">
        <f t="shared" si="1"/>
        <v>807.76988636363626</v>
      </c>
    </row>
    <row r="44" spans="1:11" x14ac:dyDescent="0.25">
      <c r="A44" s="13">
        <v>107</v>
      </c>
      <c r="B44" s="101" t="str">
        <f t="shared" si="0"/>
        <v>2012KS Brno</v>
      </c>
      <c r="C44" s="13">
        <v>2012</v>
      </c>
      <c r="D44" s="13" t="s">
        <v>67</v>
      </c>
      <c r="E44" s="28">
        <v>285.02699999999999</v>
      </c>
      <c r="F44" s="15">
        <v>211</v>
      </c>
      <c r="G44" s="29">
        <v>655</v>
      </c>
      <c r="H44" s="13">
        <v>582</v>
      </c>
      <c r="I44" s="13">
        <v>332</v>
      </c>
      <c r="J44" s="13">
        <v>846</v>
      </c>
      <c r="K44" s="15">
        <f t="shared" si="1"/>
        <v>930.09036144578317</v>
      </c>
    </row>
    <row r="45" spans="1:11" x14ac:dyDescent="0.25">
      <c r="A45" s="13">
        <v>108</v>
      </c>
      <c r="B45" s="101" t="str">
        <f t="shared" si="0"/>
        <v>2012KS Ostrava</v>
      </c>
      <c r="C45" s="13">
        <v>2012</v>
      </c>
      <c r="D45" s="13" t="s">
        <v>82</v>
      </c>
      <c r="E45" s="28">
        <v>394.16669999999999</v>
      </c>
      <c r="F45" s="15">
        <v>378.5</v>
      </c>
      <c r="G45" s="29">
        <v>684</v>
      </c>
      <c r="H45" s="13">
        <v>868</v>
      </c>
      <c r="I45" s="13">
        <v>552</v>
      </c>
      <c r="J45" s="13">
        <v>1219</v>
      </c>
      <c r="K45" s="15">
        <f t="shared" si="1"/>
        <v>806.04166666666674</v>
      </c>
    </row>
    <row r="46" spans="1:11" x14ac:dyDescent="0.25">
      <c r="A46" s="13">
        <v>101</v>
      </c>
      <c r="B46" s="101" t="str">
        <f t="shared" si="0"/>
        <v>2013MS Praha</v>
      </c>
      <c r="C46" s="13">
        <v>2013</v>
      </c>
      <c r="D46" s="13" t="s">
        <v>3</v>
      </c>
      <c r="E46" s="28">
        <v>352.50749999999999</v>
      </c>
      <c r="F46" s="15">
        <v>321.5</v>
      </c>
      <c r="G46" s="29">
        <v>670</v>
      </c>
      <c r="H46" s="13">
        <v>581</v>
      </c>
      <c r="I46" s="13">
        <v>546</v>
      </c>
      <c r="J46" s="13">
        <v>771</v>
      </c>
      <c r="K46" s="15">
        <f t="shared" si="1"/>
        <v>515.41208791208794</v>
      </c>
    </row>
    <row r="47" spans="1:11" x14ac:dyDescent="0.25">
      <c r="A47" s="13">
        <v>102</v>
      </c>
      <c r="B47" s="101" t="str">
        <f t="shared" si="0"/>
        <v>2013KS Praha</v>
      </c>
      <c r="C47" s="13">
        <v>2013</v>
      </c>
      <c r="D47" s="13" t="s">
        <v>14</v>
      </c>
      <c r="E47" s="28">
        <v>237.7612</v>
      </c>
      <c r="F47" s="15">
        <v>163</v>
      </c>
      <c r="G47" s="29">
        <v>567</v>
      </c>
      <c r="H47" s="13">
        <v>610</v>
      </c>
      <c r="I47" s="13">
        <v>387</v>
      </c>
      <c r="J47" s="13">
        <v>458</v>
      </c>
      <c r="K47" s="15">
        <f t="shared" si="1"/>
        <v>431.96382428940569</v>
      </c>
    </row>
    <row r="48" spans="1:11" x14ac:dyDescent="0.25">
      <c r="A48" s="13">
        <v>103</v>
      </c>
      <c r="B48" s="101" t="str">
        <f t="shared" si="0"/>
        <v>2013KS Č. Budějovice</v>
      </c>
      <c r="C48" s="13">
        <v>2013</v>
      </c>
      <c r="D48" s="13" t="s">
        <v>25</v>
      </c>
      <c r="E48" s="28">
        <v>374.98649999999998</v>
      </c>
      <c r="F48" s="15">
        <v>295</v>
      </c>
      <c r="G48" s="29">
        <v>737</v>
      </c>
      <c r="H48" s="13">
        <v>185</v>
      </c>
      <c r="I48" s="13">
        <v>146</v>
      </c>
      <c r="J48" s="13">
        <v>189</v>
      </c>
      <c r="K48" s="15">
        <f t="shared" si="1"/>
        <v>472.5</v>
      </c>
    </row>
    <row r="49" spans="1:11" x14ac:dyDescent="0.25">
      <c r="A49" s="13">
        <v>104</v>
      </c>
      <c r="B49" s="101" t="str">
        <f t="shared" si="0"/>
        <v>2013KS Plzeň</v>
      </c>
      <c r="C49" s="13">
        <v>2013</v>
      </c>
      <c r="D49" s="13" t="s">
        <v>34</v>
      </c>
      <c r="E49" s="28">
        <v>198.67080000000001</v>
      </c>
      <c r="F49" s="15">
        <v>135</v>
      </c>
      <c r="G49" s="29">
        <v>405</v>
      </c>
      <c r="H49" s="13">
        <v>296</v>
      </c>
      <c r="I49" s="13">
        <v>291</v>
      </c>
      <c r="J49" s="13">
        <v>143</v>
      </c>
      <c r="K49" s="15">
        <f t="shared" si="1"/>
        <v>179.36426116838487</v>
      </c>
    </row>
    <row r="50" spans="1:11" x14ac:dyDescent="0.25">
      <c r="A50" s="13">
        <v>105</v>
      </c>
      <c r="B50" s="101" t="str">
        <f t="shared" si="0"/>
        <v>2013KS Ústí n. Labem</v>
      </c>
      <c r="C50" s="13">
        <v>2013</v>
      </c>
      <c r="D50" s="13" t="s">
        <v>44</v>
      </c>
      <c r="E50" s="28">
        <v>318.5</v>
      </c>
      <c r="F50" s="15">
        <v>244</v>
      </c>
      <c r="G50" s="29">
        <v>692</v>
      </c>
      <c r="H50" s="13">
        <v>531</v>
      </c>
      <c r="I50" s="13">
        <v>419</v>
      </c>
      <c r="J50" s="13">
        <v>713</v>
      </c>
      <c r="K50" s="15">
        <f t="shared" si="1"/>
        <v>621.10978520286392</v>
      </c>
    </row>
    <row r="51" spans="1:11" x14ac:dyDescent="0.25">
      <c r="A51" s="13">
        <v>106</v>
      </c>
      <c r="B51" s="101" t="str">
        <f t="shared" si="0"/>
        <v>2013KS Hr. Králové</v>
      </c>
      <c r="C51" s="13">
        <v>2013</v>
      </c>
      <c r="D51" s="13" t="s">
        <v>55</v>
      </c>
      <c r="E51" s="28">
        <v>388.2998</v>
      </c>
      <c r="F51" s="15">
        <v>354</v>
      </c>
      <c r="G51" s="29">
        <v>692</v>
      </c>
      <c r="H51" s="13">
        <v>757</v>
      </c>
      <c r="I51" s="13">
        <v>676</v>
      </c>
      <c r="J51" s="13">
        <v>860</v>
      </c>
      <c r="K51" s="15">
        <f t="shared" si="1"/>
        <v>464.3491124260355</v>
      </c>
    </row>
    <row r="52" spans="1:11" x14ac:dyDescent="0.25">
      <c r="A52" s="13">
        <v>107</v>
      </c>
      <c r="B52" s="101" t="str">
        <f t="shared" si="0"/>
        <v>2013KS Brno</v>
      </c>
      <c r="C52" s="13">
        <v>2013</v>
      </c>
      <c r="D52" s="13" t="s">
        <v>67</v>
      </c>
      <c r="E52" s="28">
        <v>434.11790000000002</v>
      </c>
      <c r="F52" s="15">
        <v>361</v>
      </c>
      <c r="G52" s="29">
        <v>864</v>
      </c>
      <c r="H52" s="13">
        <v>636</v>
      </c>
      <c r="I52" s="13">
        <v>381</v>
      </c>
      <c r="J52" s="13">
        <v>1101</v>
      </c>
      <c r="K52" s="15">
        <f t="shared" si="1"/>
        <v>1054.7637795275591</v>
      </c>
    </row>
    <row r="53" spans="1:11" x14ac:dyDescent="0.25">
      <c r="A53" s="13">
        <v>108</v>
      </c>
      <c r="B53" s="101" t="str">
        <f t="shared" si="0"/>
        <v>2013KS Ostrava</v>
      </c>
      <c r="C53" s="13">
        <v>2013</v>
      </c>
      <c r="D53" s="13" t="s">
        <v>82</v>
      </c>
      <c r="E53" s="28">
        <v>467.70359999999999</v>
      </c>
      <c r="F53" s="15">
        <v>432.5</v>
      </c>
      <c r="G53" s="29">
        <v>840</v>
      </c>
      <c r="H53" s="13">
        <v>885</v>
      </c>
      <c r="I53" s="13">
        <v>821</v>
      </c>
      <c r="J53" s="13">
        <v>1284</v>
      </c>
      <c r="K53" s="15">
        <f t="shared" si="1"/>
        <v>570.84043848964677</v>
      </c>
    </row>
    <row r="54" spans="1:11" x14ac:dyDescent="0.25">
      <c r="A54" s="13">
        <v>101</v>
      </c>
      <c r="B54" s="101" t="str">
        <f t="shared" si="0"/>
        <v>2014MS Praha</v>
      </c>
      <c r="C54" s="13">
        <v>2014</v>
      </c>
      <c r="D54" s="13" t="s">
        <v>3</v>
      </c>
      <c r="E54" s="28">
        <v>456.23379999999997</v>
      </c>
      <c r="F54" s="15">
        <v>406</v>
      </c>
      <c r="G54" s="29">
        <v>955</v>
      </c>
      <c r="H54" s="13">
        <v>798</v>
      </c>
      <c r="I54" s="13">
        <v>567</v>
      </c>
      <c r="J54" s="13">
        <v>1003</v>
      </c>
      <c r="K54" s="15">
        <f t="shared" si="1"/>
        <v>645.67019400352729</v>
      </c>
    </row>
    <row r="55" spans="1:11" x14ac:dyDescent="0.25">
      <c r="A55" s="13">
        <v>102</v>
      </c>
      <c r="B55" s="101" t="str">
        <f t="shared" si="0"/>
        <v>2014KS Praha</v>
      </c>
      <c r="C55" s="13">
        <v>2014</v>
      </c>
      <c r="D55" s="13" t="s">
        <v>14</v>
      </c>
      <c r="E55" s="28">
        <v>250.24469999999999</v>
      </c>
      <c r="F55" s="15">
        <v>173</v>
      </c>
      <c r="G55" s="29">
        <v>586</v>
      </c>
      <c r="H55" s="13">
        <v>526</v>
      </c>
      <c r="I55" s="13">
        <v>459</v>
      </c>
      <c r="J55" s="13">
        <v>527</v>
      </c>
      <c r="K55" s="15">
        <f t="shared" si="1"/>
        <v>419.07407407407408</v>
      </c>
    </row>
    <row r="56" spans="1:11" x14ac:dyDescent="0.25">
      <c r="A56" s="13">
        <v>103</v>
      </c>
      <c r="B56" s="101" t="str">
        <f t="shared" si="0"/>
        <v>2014KS Č. Budějovice</v>
      </c>
      <c r="C56" s="13">
        <v>2014</v>
      </c>
      <c r="D56" s="13" t="s">
        <v>25</v>
      </c>
      <c r="E56" s="28">
        <v>298.72669999999999</v>
      </c>
      <c r="F56" s="15">
        <v>201</v>
      </c>
      <c r="G56" s="29">
        <v>732</v>
      </c>
      <c r="H56" s="13">
        <v>214</v>
      </c>
      <c r="I56" s="13">
        <v>284</v>
      </c>
      <c r="J56" s="13">
        <v>119</v>
      </c>
      <c r="K56" s="15">
        <f t="shared" si="1"/>
        <v>152.94014084507043</v>
      </c>
    </row>
    <row r="57" spans="1:11" x14ac:dyDescent="0.25">
      <c r="A57" s="13">
        <v>104</v>
      </c>
      <c r="B57" s="101" t="str">
        <f t="shared" si="0"/>
        <v>2014KS Plzeň</v>
      </c>
      <c r="C57" s="13">
        <v>2014</v>
      </c>
      <c r="D57" s="13" t="s">
        <v>34</v>
      </c>
      <c r="E57" s="28">
        <v>222.27780000000001</v>
      </c>
      <c r="F57" s="15">
        <v>140.5</v>
      </c>
      <c r="G57" s="29">
        <v>538</v>
      </c>
      <c r="H57" s="13">
        <v>342</v>
      </c>
      <c r="I57" s="13">
        <v>232</v>
      </c>
      <c r="J57" s="13">
        <v>253</v>
      </c>
      <c r="K57" s="15">
        <f t="shared" si="1"/>
        <v>398.03879310344826</v>
      </c>
    </row>
    <row r="58" spans="1:11" x14ac:dyDescent="0.25">
      <c r="A58" s="13">
        <v>105</v>
      </c>
      <c r="B58" s="101" t="str">
        <f t="shared" si="0"/>
        <v>2014KS Ústí n. Labem</v>
      </c>
      <c r="C58" s="13">
        <v>2014</v>
      </c>
      <c r="D58" s="13" t="s">
        <v>44</v>
      </c>
      <c r="E58" s="28">
        <v>375.822</v>
      </c>
      <c r="F58" s="15">
        <v>283</v>
      </c>
      <c r="G58" s="29">
        <v>808</v>
      </c>
      <c r="H58" s="13">
        <v>483</v>
      </c>
      <c r="I58" s="13">
        <v>482</v>
      </c>
      <c r="J58" s="13">
        <v>715</v>
      </c>
      <c r="K58" s="15">
        <f t="shared" si="1"/>
        <v>541.44190871369301</v>
      </c>
    </row>
    <row r="59" spans="1:11" x14ac:dyDescent="0.25">
      <c r="A59" s="13">
        <v>106</v>
      </c>
      <c r="B59" s="101" t="str">
        <f t="shared" si="0"/>
        <v>2014KS Hr. Králové</v>
      </c>
      <c r="C59" s="13">
        <v>2014</v>
      </c>
      <c r="D59" s="13" t="s">
        <v>55</v>
      </c>
      <c r="E59" s="28">
        <v>388.8612</v>
      </c>
      <c r="F59" s="15">
        <v>315</v>
      </c>
      <c r="G59" s="29">
        <v>783</v>
      </c>
      <c r="H59" s="13">
        <v>696</v>
      </c>
      <c r="I59" s="13">
        <v>812</v>
      </c>
      <c r="J59" s="13">
        <v>745</v>
      </c>
      <c r="K59" s="15">
        <f t="shared" si="1"/>
        <v>334.88300492610836</v>
      </c>
    </row>
    <row r="60" spans="1:11" x14ac:dyDescent="0.25">
      <c r="A60" s="13">
        <v>107</v>
      </c>
      <c r="B60" s="101" t="str">
        <f t="shared" si="0"/>
        <v>2014KS Brno</v>
      </c>
      <c r="C60" s="13">
        <v>2014</v>
      </c>
      <c r="D60" s="13" t="s">
        <v>67</v>
      </c>
      <c r="E60" s="28">
        <v>578.5181</v>
      </c>
      <c r="F60" s="15">
        <v>515.5</v>
      </c>
      <c r="G60" s="29">
        <v>1151</v>
      </c>
      <c r="H60" s="13">
        <v>680</v>
      </c>
      <c r="I60" s="13">
        <v>385</v>
      </c>
      <c r="J60" s="13">
        <v>1397</v>
      </c>
      <c r="K60" s="15">
        <f t="shared" si="1"/>
        <v>1324.4285714285713</v>
      </c>
    </row>
    <row r="61" spans="1:11" x14ac:dyDescent="0.25">
      <c r="A61" s="13">
        <v>108</v>
      </c>
      <c r="B61" s="101" t="str">
        <f t="shared" si="0"/>
        <v>2014KS Ostrava</v>
      </c>
      <c r="C61" s="13">
        <v>2014</v>
      </c>
      <c r="D61" s="13" t="s">
        <v>82</v>
      </c>
      <c r="E61" s="28">
        <v>500.2799</v>
      </c>
      <c r="F61" s="15">
        <v>439</v>
      </c>
      <c r="G61" s="29">
        <v>881</v>
      </c>
      <c r="H61" s="13">
        <v>1044</v>
      </c>
      <c r="I61" s="13">
        <v>944</v>
      </c>
      <c r="J61" s="13">
        <v>1386</v>
      </c>
      <c r="K61" s="15">
        <f t="shared" si="1"/>
        <v>535.90042372881351</v>
      </c>
    </row>
    <row r="62" spans="1:11" x14ac:dyDescent="0.25">
      <c r="A62" s="13">
        <v>101</v>
      </c>
      <c r="B62" s="101" t="str">
        <f t="shared" si="0"/>
        <v>2015MS Praha</v>
      </c>
      <c r="C62" s="13">
        <v>2015</v>
      </c>
      <c r="D62" s="13" t="s">
        <v>3</v>
      </c>
      <c r="E62" s="28">
        <v>439.71809999999999</v>
      </c>
      <c r="F62" s="15">
        <v>334</v>
      </c>
      <c r="G62" s="29">
        <v>960</v>
      </c>
      <c r="H62" s="13">
        <v>800</v>
      </c>
      <c r="I62" s="13">
        <v>690</v>
      </c>
      <c r="J62" s="13">
        <v>1113</v>
      </c>
      <c r="K62" s="15">
        <f t="shared" si="1"/>
        <v>588.76086956521738</v>
      </c>
    </row>
    <row r="63" spans="1:11" x14ac:dyDescent="0.25">
      <c r="A63" s="13">
        <v>102</v>
      </c>
      <c r="B63" s="101" t="str">
        <f t="shared" si="0"/>
        <v>2015KS Praha</v>
      </c>
      <c r="C63" s="13">
        <v>2015</v>
      </c>
      <c r="D63" s="13" t="s">
        <v>14</v>
      </c>
      <c r="E63" s="28">
        <v>298.15699999999998</v>
      </c>
      <c r="F63" s="15">
        <v>192.5</v>
      </c>
      <c r="G63" s="29">
        <v>651</v>
      </c>
      <c r="H63" s="13">
        <v>539</v>
      </c>
      <c r="I63" s="13">
        <v>486</v>
      </c>
      <c r="J63" s="13">
        <v>581</v>
      </c>
      <c r="K63" s="15">
        <f t="shared" si="1"/>
        <v>436.34773662551441</v>
      </c>
    </row>
    <row r="64" spans="1:11" x14ac:dyDescent="0.25">
      <c r="A64" s="13">
        <v>103</v>
      </c>
      <c r="B64" s="101" t="str">
        <f t="shared" si="0"/>
        <v>2015KS Č. Budějovice</v>
      </c>
      <c r="C64" s="13">
        <v>2015</v>
      </c>
      <c r="D64" s="13" t="s">
        <v>25</v>
      </c>
      <c r="E64" s="28">
        <v>180.41669999999999</v>
      </c>
      <c r="F64" s="15">
        <v>95</v>
      </c>
      <c r="G64" s="29">
        <v>391</v>
      </c>
      <c r="H64" s="13">
        <v>316</v>
      </c>
      <c r="I64" s="13">
        <v>319</v>
      </c>
      <c r="J64" s="13">
        <v>116</v>
      </c>
      <c r="K64" s="15">
        <f t="shared" si="1"/>
        <v>132.72727272727272</v>
      </c>
    </row>
    <row r="65" spans="1:11" x14ac:dyDescent="0.25">
      <c r="A65" s="13">
        <v>104</v>
      </c>
      <c r="B65" s="101" t="str">
        <f t="shared" si="0"/>
        <v>2015KS Plzeň</v>
      </c>
      <c r="C65" s="13">
        <v>2015</v>
      </c>
      <c r="D65" s="13" t="s">
        <v>34</v>
      </c>
      <c r="E65" s="28">
        <v>278.40159999999997</v>
      </c>
      <c r="F65" s="15">
        <v>207</v>
      </c>
      <c r="G65" s="29">
        <v>547</v>
      </c>
      <c r="H65" s="13">
        <v>280</v>
      </c>
      <c r="I65" s="13">
        <v>331</v>
      </c>
      <c r="J65" s="13">
        <v>202</v>
      </c>
      <c r="K65" s="15">
        <f t="shared" si="1"/>
        <v>222.74924471299096</v>
      </c>
    </row>
    <row r="66" spans="1:11" x14ac:dyDescent="0.25">
      <c r="A66" s="13">
        <v>105</v>
      </c>
      <c r="B66" s="101" t="str">
        <f t="shared" si="0"/>
        <v>2015KS Ústí n. Labem</v>
      </c>
      <c r="C66" s="13">
        <v>2015</v>
      </c>
      <c r="D66" s="13" t="s">
        <v>44</v>
      </c>
      <c r="E66" s="28">
        <v>433.72550000000001</v>
      </c>
      <c r="F66" s="15">
        <v>315</v>
      </c>
      <c r="G66" s="29">
        <v>1078</v>
      </c>
      <c r="H66" s="13">
        <v>541</v>
      </c>
      <c r="I66" s="13">
        <v>526</v>
      </c>
      <c r="J66" s="13">
        <v>731</v>
      </c>
      <c r="K66" s="15">
        <f t="shared" si="1"/>
        <v>507.25285171102666</v>
      </c>
    </row>
    <row r="67" spans="1:11" x14ac:dyDescent="0.25">
      <c r="A67" s="13">
        <v>106</v>
      </c>
      <c r="B67" s="101" t="str">
        <f t="shared" si="0"/>
        <v>2015KS Hr. Králové</v>
      </c>
      <c r="C67" s="13">
        <v>2015</v>
      </c>
      <c r="D67" s="13" t="s">
        <v>55</v>
      </c>
      <c r="E67" s="28">
        <v>406.17540000000002</v>
      </c>
      <c r="F67" s="15">
        <v>301</v>
      </c>
      <c r="G67" s="29">
        <v>860</v>
      </c>
      <c r="H67" s="13">
        <v>759</v>
      </c>
      <c r="I67" s="13">
        <v>640</v>
      </c>
      <c r="J67" s="13">
        <v>865</v>
      </c>
      <c r="K67" s="15">
        <f t="shared" si="1"/>
        <v>493.3203125</v>
      </c>
    </row>
    <row r="68" spans="1:11" x14ac:dyDescent="0.25">
      <c r="A68" s="13">
        <v>107</v>
      </c>
      <c r="B68" s="101" t="str">
        <f t="shared" si="0"/>
        <v>2015KS Brno</v>
      </c>
      <c r="C68" s="13">
        <v>2015</v>
      </c>
      <c r="D68" s="13" t="s">
        <v>67</v>
      </c>
      <c r="E68" s="28">
        <v>598.89250000000004</v>
      </c>
      <c r="F68" s="15">
        <v>515</v>
      </c>
      <c r="G68" s="29">
        <v>1270</v>
      </c>
      <c r="H68" s="13">
        <v>801</v>
      </c>
      <c r="I68" s="13">
        <v>520</v>
      </c>
      <c r="J68" s="13">
        <v>1678</v>
      </c>
      <c r="K68" s="15">
        <f t="shared" si="1"/>
        <v>1177.8269230769231</v>
      </c>
    </row>
    <row r="69" spans="1:11" x14ac:dyDescent="0.25">
      <c r="A69" s="13">
        <v>108</v>
      </c>
      <c r="B69" s="101" t="str">
        <f t="shared" si="0"/>
        <v>2015KS Ostrava</v>
      </c>
      <c r="C69" s="13">
        <v>2015</v>
      </c>
      <c r="D69" s="13" t="s">
        <v>82</v>
      </c>
      <c r="E69" s="28">
        <v>558.11519999999996</v>
      </c>
      <c r="F69" s="15">
        <v>462</v>
      </c>
      <c r="G69" s="29">
        <v>1085</v>
      </c>
      <c r="H69" s="13">
        <v>1127</v>
      </c>
      <c r="I69" s="13">
        <v>856</v>
      </c>
      <c r="J69" s="13">
        <v>1656</v>
      </c>
      <c r="K69" s="15">
        <f t="shared" si="1"/>
        <v>706.12149532710282</v>
      </c>
    </row>
    <row r="70" spans="1:11" x14ac:dyDescent="0.25">
      <c r="A70" s="13">
        <v>101</v>
      </c>
      <c r="B70" s="101" t="str">
        <f t="shared" si="0"/>
        <v>2016MS Praha</v>
      </c>
      <c r="C70" s="13">
        <v>2016</v>
      </c>
      <c r="D70" s="13" t="s">
        <v>3</v>
      </c>
      <c r="E70" s="28">
        <v>406.3023</v>
      </c>
      <c r="F70" s="15">
        <v>328</v>
      </c>
      <c r="G70" s="29">
        <v>855</v>
      </c>
      <c r="H70" s="133">
        <v>889</v>
      </c>
      <c r="I70" s="133">
        <v>879</v>
      </c>
      <c r="J70" s="133">
        <v>1125</v>
      </c>
      <c r="K70" s="15">
        <f t="shared" si="1"/>
        <v>467.15017064846415</v>
      </c>
    </row>
    <row r="71" spans="1:11" x14ac:dyDescent="0.25">
      <c r="A71" s="13">
        <v>102</v>
      </c>
      <c r="B71" s="101" t="str">
        <f t="shared" ref="B71:B85" si="2">CONCATENATE(C71,D71)</f>
        <v>2016KS Praha</v>
      </c>
      <c r="C71" s="13">
        <v>2016</v>
      </c>
      <c r="D71" s="13" t="s">
        <v>14</v>
      </c>
      <c r="E71" s="28">
        <v>322.7971</v>
      </c>
      <c r="F71" s="15">
        <v>246</v>
      </c>
      <c r="G71" s="29">
        <v>630</v>
      </c>
      <c r="H71" s="13">
        <v>557</v>
      </c>
      <c r="I71" s="13">
        <v>462</v>
      </c>
      <c r="J71" s="13">
        <v>677</v>
      </c>
      <c r="K71" s="15">
        <f t="shared" ref="K71:K85" si="3">J71/I71*365</f>
        <v>534.85930735930742</v>
      </c>
    </row>
    <row r="72" spans="1:11" x14ac:dyDescent="0.25">
      <c r="A72" s="13">
        <v>103</v>
      </c>
      <c r="B72" s="101" t="str">
        <f t="shared" si="2"/>
        <v>2016KS Č. Budějovice</v>
      </c>
      <c r="C72" s="13">
        <v>2016</v>
      </c>
      <c r="D72" s="13" t="s">
        <v>25</v>
      </c>
      <c r="E72" s="28">
        <v>162.5489</v>
      </c>
      <c r="F72" s="15">
        <v>90.5</v>
      </c>
      <c r="G72" s="29">
        <v>364</v>
      </c>
      <c r="H72" s="13">
        <v>294</v>
      </c>
      <c r="I72" s="13">
        <v>298</v>
      </c>
      <c r="J72" s="13">
        <v>113</v>
      </c>
      <c r="K72" s="15">
        <f t="shared" si="3"/>
        <v>138.40604026845637</v>
      </c>
    </row>
    <row r="73" spans="1:11" x14ac:dyDescent="0.25">
      <c r="A73" s="13">
        <v>104</v>
      </c>
      <c r="B73" s="101" t="str">
        <f t="shared" si="2"/>
        <v>2016KS Plzeň</v>
      </c>
      <c r="C73" s="13">
        <v>2016</v>
      </c>
      <c r="D73" s="13" t="s">
        <v>34</v>
      </c>
      <c r="E73" s="28">
        <v>332.03449999999998</v>
      </c>
      <c r="F73" s="15">
        <v>206.5</v>
      </c>
      <c r="G73" s="29">
        <v>778</v>
      </c>
      <c r="H73" s="13">
        <v>248</v>
      </c>
      <c r="I73" s="13">
        <v>254</v>
      </c>
      <c r="J73" s="13">
        <v>196</v>
      </c>
      <c r="K73" s="15">
        <f t="shared" si="3"/>
        <v>281.65354330708658</v>
      </c>
    </row>
    <row r="74" spans="1:11" x14ac:dyDescent="0.25">
      <c r="A74" s="13">
        <v>105</v>
      </c>
      <c r="B74" s="101" t="str">
        <f t="shared" si="2"/>
        <v>2016KS Ústí n. Labem</v>
      </c>
      <c r="C74" s="13">
        <v>2016</v>
      </c>
      <c r="D74" s="13" t="s">
        <v>44</v>
      </c>
      <c r="E74" s="28">
        <v>447.07560000000001</v>
      </c>
      <c r="F74" s="15">
        <v>273</v>
      </c>
      <c r="G74" s="29">
        <v>1160</v>
      </c>
      <c r="H74" s="13">
        <v>571</v>
      </c>
      <c r="I74" s="13">
        <v>596</v>
      </c>
      <c r="J74" s="13">
        <v>710</v>
      </c>
      <c r="K74" s="15">
        <f t="shared" si="3"/>
        <v>434.81543624161071</v>
      </c>
    </row>
    <row r="75" spans="1:11" x14ac:dyDescent="0.25">
      <c r="A75" s="13">
        <v>106</v>
      </c>
      <c r="B75" s="101" t="str">
        <f t="shared" si="2"/>
        <v>2016KS Hr. Králové</v>
      </c>
      <c r="C75" s="13">
        <v>2016</v>
      </c>
      <c r="D75" s="13" t="s">
        <v>55</v>
      </c>
      <c r="E75" s="28">
        <v>420.71589999999998</v>
      </c>
      <c r="F75" s="15">
        <v>335</v>
      </c>
      <c r="G75" s="29">
        <v>891</v>
      </c>
      <c r="H75" s="13">
        <v>535</v>
      </c>
      <c r="I75" s="13">
        <v>677</v>
      </c>
      <c r="J75" s="13">
        <v>723</v>
      </c>
      <c r="K75" s="15">
        <f t="shared" si="3"/>
        <v>389.80059084194983</v>
      </c>
    </row>
    <row r="76" spans="1:11" x14ac:dyDescent="0.25">
      <c r="A76" s="13">
        <v>107</v>
      </c>
      <c r="B76" s="101" t="str">
        <f t="shared" si="2"/>
        <v>2016KS Brno</v>
      </c>
      <c r="C76" s="13">
        <v>2016</v>
      </c>
      <c r="D76" s="13" t="s">
        <v>67</v>
      </c>
      <c r="E76" s="28">
        <v>716.17460000000005</v>
      </c>
      <c r="F76" s="15">
        <v>665.5</v>
      </c>
      <c r="G76" s="29">
        <v>1371</v>
      </c>
      <c r="H76" s="13">
        <v>1003</v>
      </c>
      <c r="I76" s="13">
        <v>668</v>
      </c>
      <c r="J76" s="13">
        <v>2013</v>
      </c>
      <c r="K76" s="15">
        <f t="shared" si="3"/>
        <v>1099.9176646706587</v>
      </c>
    </row>
    <row r="77" spans="1:11" x14ac:dyDescent="0.25">
      <c r="A77" s="13">
        <v>108</v>
      </c>
      <c r="B77" s="101" t="str">
        <f t="shared" si="2"/>
        <v>2016KS Ostrava</v>
      </c>
      <c r="C77" s="13">
        <v>2016</v>
      </c>
      <c r="D77" s="13" t="s">
        <v>82</v>
      </c>
      <c r="E77" s="28">
        <v>484.65539999999999</v>
      </c>
      <c r="F77" s="15">
        <v>445</v>
      </c>
      <c r="G77" s="29">
        <v>777</v>
      </c>
      <c r="H77" s="13">
        <v>1052</v>
      </c>
      <c r="I77" s="13">
        <v>1182</v>
      </c>
      <c r="J77" s="13">
        <v>1526</v>
      </c>
      <c r="K77" s="15">
        <f t="shared" si="3"/>
        <v>471.22673434856176</v>
      </c>
    </row>
    <row r="78" spans="1:11" x14ac:dyDescent="0.25">
      <c r="A78" s="13">
        <v>101</v>
      </c>
      <c r="B78" s="101" t="str">
        <f t="shared" si="2"/>
        <v>2017MS Praha</v>
      </c>
      <c r="C78" s="13">
        <v>2017</v>
      </c>
      <c r="D78" s="13" t="s">
        <v>3</v>
      </c>
      <c r="E78" s="28">
        <v>421.67759999999998</v>
      </c>
      <c r="F78" s="15">
        <v>322</v>
      </c>
      <c r="G78" s="29">
        <v>895</v>
      </c>
      <c r="H78" s="13">
        <v>781</v>
      </c>
      <c r="I78" s="13">
        <v>699</v>
      </c>
      <c r="J78" s="13">
        <v>1208</v>
      </c>
      <c r="K78" s="15">
        <f t="shared" si="3"/>
        <v>630.78683834048638</v>
      </c>
    </row>
    <row r="79" spans="1:11" x14ac:dyDescent="0.25">
      <c r="A79" s="13">
        <v>102</v>
      </c>
      <c r="B79" s="101" t="str">
        <f t="shared" si="2"/>
        <v>2017KS Praha</v>
      </c>
      <c r="C79" s="13">
        <v>2017</v>
      </c>
      <c r="D79" s="13" t="s">
        <v>14</v>
      </c>
      <c r="E79" s="28">
        <v>356.03370000000001</v>
      </c>
      <c r="F79" s="15">
        <v>268</v>
      </c>
      <c r="G79" s="29">
        <v>730</v>
      </c>
      <c r="H79" s="13">
        <v>569</v>
      </c>
      <c r="I79" s="13">
        <v>540</v>
      </c>
      <c r="J79" s="13">
        <v>707</v>
      </c>
      <c r="K79" s="15">
        <f t="shared" si="3"/>
        <v>477.87962962962968</v>
      </c>
    </row>
    <row r="80" spans="1:11" x14ac:dyDescent="0.25">
      <c r="A80" s="13">
        <v>103</v>
      </c>
      <c r="B80" s="101" t="str">
        <f t="shared" si="2"/>
        <v>2017KS Č. Budějovice</v>
      </c>
      <c r="C80" s="13">
        <v>2017</v>
      </c>
      <c r="D80" s="13" t="s">
        <v>25</v>
      </c>
      <c r="E80" s="28">
        <v>163.8013</v>
      </c>
      <c r="F80" s="15">
        <v>98</v>
      </c>
      <c r="G80" s="29">
        <v>346</v>
      </c>
      <c r="H80" s="13">
        <v>383</v>
      </c>
      <c r="I80" s="13">
        <v>269</v>
      </c>
      <c r="J80" s="13">
        <v>227</v>
      </c>
      <c r="K80" s="15">
        <f t="shared" si="3"/>
        <v>308.01115241635688</v>
      </c>
    </row>
    <row r="81" spans="1:11" x14ac:dyDescent="0.25">
      <c r="A81" s="13">
        <v>104</v>
      </c>
      <c r="B81" s="101" t="str">
        <f t="shared" si="2"/>
        <v>2017KS Plzeň</v>
      </c>
      <c r="C81" s="13">
        <v>2017</v>
      </c>
      <c r="D81" s="13" t="s">
        <v>34</v>
      </c>
      <c r="E81" s="28">
        <v>284.75529999999998</v>
      </c>
      <c r="F81" s="15">
        <v>154.5</v>
      </c>
      <c r="G81" s="29">
        <v>809</v>
      </c>
      <c r="H81" s="13">
        <v>339</v>
      </c>
      <c r="I81" s="13">
        <v>254</v>
      </c>
      <c r="J81" s="13">
        <v>281</v>
      </c>
      <c r="K81" s="15">
        <f t="shared" si="3"/>
        <v>403.79921259842519</v>
      </c>
    </row>
    <row r="82" spans="1:11" x14ac:dyDescent="0.25">
      <c r="A82" s="13">
        <v>105</v>
      </c>
      <c r="B82" s="101" t="str">
        <f t="shared" si="2"/>
        <v>2017KS Ústí n. Labem</v>
      </c>
      <c r="C82" s="13">
        <v>2017</v>
      </c>
      <c r="D82" s="13" t="s">
        <v>44</v>
      </c>
      <c r="E82" s="28">
        <v>506.06400000000002</v>
      </c>
      <c r="F82" s="15">
        <v>341</v>
      </c>
      <c r="G82" s="29">
        <v>1268</v>
      </c>
      <c r="H82" s="13">
        <v>527</v>
      </c>
      <c r="I82" s="13">
        <v>627</v>
      </c>
      <c r="J82" s="13">
        <v>616</v>
      </c>
      <c r="K82" s="15">
        <f t="shared" si="3"/>
        <v>358.59649122807014</v>
      </c>
    </row>
    <row r="83" spans="1:11" x14ac:dyDescent="0.25">
      <c r="A83" s="13">
        <v>106</v>
      </c>
      <c r="B83" s="101" t="str">
        <f t="shared" si="2"/>
        <v>2017KS Hr. Králové</v>
      </c>
      <c r="C83" s="13">
        <v>2017</v>
      </c>
      <c r="D83" s="13" t="s">
        <v>55</v>
      </c>
      <c r="E83" s="28">
        <v>422.55689999999998</v>
      </c>
      <c r="F83" s="15">
        <v>299</v>
      </c>
      <c r="G83" s="29">
        <v>925</v>
      </c>
      <c r="H83" s="13">
        <v>485</v>
      </c>
      <c r="I83" s="13">
        <v>685</v>
      </c>
      <c r="J83" s="13">
        <v>523</v>
      </c>
      <c r="K83" s="15">
        <f t="shared" si="3"/>
        <v>278.67883211678833</v>
      </c>
    </row>
    <row r="84" spans="1:11" x14ac:dyDescent="0.25">
      <c r="A84" s="13">
        <v>107</v>
      </c>
      <c r="B84" s="101" t="str">
        <f t="shared" si="2"/>
        <v>2017KS Brno</v>
      </c>
      <c r="C84" s="13">
        <v>2017</v>
      </c>
      <c r="D84" s="13" t="s">
        <v>67</v>
      </c>
      <c r="E84" s="28">
        <v>781.90809999999999</v>
      </c>
      <c r="F84" s="15">
        <v>692.5</v>
      </c>
      <c r="G84" s="29">
        <v>1592</v>
      </c>
      <c r="H84" s="13">
        <v>1528</v>
      </c>
      <c r="I84" s="13">
        <v>1105</v>
      </c>
      <c r="J84" s="13">
        <v>2437</v>
      </c>
      <c r="K84" s="15">
        <f t="shared" si="3"/>
        <v>804.98190045248873</v>
      </c>
    </row>
    <row r="85" spans="1:11" x14ac:dyDescent="0.25">
      <c r="A85" s="380">
        <v>108</v>
      </c>
      <c r="B85" s="381" t="str">
        <f t="shared" si="2"/>
        <v>2017KS Ostrava</v>
      </c>
      <c r="C85" s="380">
        <v>2017</v>
      </c>
      <c r="D85" s="380" t="s">
        <v>82</v>
      </c>
      <c r="E85" s="385">
        <v>415.03500000000003</v>
      </c>
      <c r="F85" s="384">
        <v>334.5</v>
      </c>
      <c r="G85" s="386">
        <v>824</v>
      </c>
      <c r="H85" s="380">
        <v>1006</v>
      </c>
      <c r="I85" s="380">
        <v>1368</v>
      </c>
      <c r="J85" s="380">
        <v>1164</v>
      </c>
      <c r="K85" s="384">
        <f t="shared" si="3"/>
        <v>310.57017543859649</v>
      </c>
    </row>
    <row r="86" spans="1:11" x14ac:dyDescent="0.25">
      <c r="A86" s="13">
        <v>101</v>
      </c>
      <c r="B86" s="101" t="str">
        <f t="shared" ref="B86:B93" si="4">CONCATENATE(C86,D86)</f>
        <v>2018MS Praha</v>
      </c>
      <c r="C86" s="13">
        <v>2018</v>
      </c>
      <c r="D86" s="13" t="s">
        <v>3</v>
      </c>
      <c r="E86" s="28">
        <v>651.30719999999997</v>
      </c>
      <c r="F86" s="15">
        <v>569</v>
      </c>
      <c r="G86" s="29">
        <v>1257</v>
      </c>
      <c r="H86" s="13">
        <v>708</v>
      </c>
      <c r="I86" s="13">
        <v>804</v>
      </c>
      <c r="J86" s="13">
        <v>1111</v>
      </c>
      <c r="K86" s="15">
        <f t="shared" ref="K86:K93" si="5">J86/I86*365</f>
        <v>504.37189054726366</v>
      </c>
    </row>
    <row r="87" spans="1:11" x14ac:dyDescent="0.25">
      <c r="A87" s="13">
        <v>102</v>
      </c>
      <c r="B87" s="101" t="str">
        <f t="shared" si="4"/>
        <v>2018KS Praha</v>
      </c>
      <c r="C87" s="13">
        <v>2018</v>
      </c>
      <c r="D87" s="13" t="s">
        <v>14</v>
      </c>
      <c r="E87" s="28">
        <v>394.226</v>
      </c>
      <c r="F87" s="15">
        <v>237</v>
      </c>
      <c r="G87" s="29">
        <v>1006</v>
      </c>
      <c r="H87" s="13">
        <v>422</v>
      </c>
      <c r="I87" s="13">
        <v>662</v>
      </c>
      <c r="J87" s="13">
        <v>464</v>
      </c>
      <c r="K87" s="15">
        <f t="shared" si="5"/>
        <v>255.83081570996981</v>
      </c>
    </row>
    <row r="88" spans="1:11" x14ac:dyDescent="0.25">
      <c r="A88" s="13">
        <v>103</v>
      </c>
      <c r="B88" s="101" t="str">
        <f t="shared" si="4"/>
        <v>2018KS Č. Budějovice</v>
      </c>
      <c r="C88" s="13">
        <v>2018</v>
      </c>
      <c r="D88" s="13" t="s">
        <v>25</v>
      </c>
      <c r="E88" s="28">
        <v>161.96950000000001</v>
      </c>
      <c r="F88" s="15">
        <v>112</v>
      </c>
      <c r="G88" s="29">
        <v>309</v>
      </c>
      <c r="H88" s="13">
        <v>297</v>
      </c>
      <c r="I88" s="13">
        <v>329</v>
      </c>
      <c r="J88" s="13">
        <v>195</v>
      </c>
      <c r="K88" s="15">
        <f t="shared" si="5"/>
        <v>216.33738601823708</v>
      </c>
    </row>
    <row r="89" spans="1:11" x14ac:dyDescent="0.25">
      <c r="A89" s="13">
        <v>104</v>
      </c>
      <c r="B89" s="101" t="str">
        <f t="shared" si="4"/>
        <v>2018KS Plzeň</v>
      </c>
      <c r="C89" s="13">
        <v>2018</v>
      </c>
      <c r="D89" s="13" t="s">
        <v>34</v>
      </c>
      <c r="E89" s="28">
        <v>335.32319999999999</v>
      </c>
      <c r="F89" s="15">
        <v>180</v>
      </c>
      <c r="G89" s="29">
        <v>869</v>
      </c>
      <c r="H89" s="13">
        <v>245</v>
      </c>
      <c r="I89" s="13">
        <v>324</v>
      </c>
      <c r="J89" s="13">
        <v>202</v>
      </c>
      <c r="K89" s="15">
        <f t="shared" si="5"/>
        <v>227.56172839506172</v>
      </c>
    </row>
    <row r="90" spans="1:11" x14ac:dyDescent="0.25">
      <c r="A90" s="13">
        <v>105</v>
      </c>
      <c r="B90" s="101" t="str">
        <f t="shared" si="4"/>
        <v>2018KS Ústí n. Labem</v>
      </c>
      <c r="C90" s="13">
        <v>2018</v>
      </c>
      <c r="D90" s="13" t="s">
        <v>44</v>
      </c>
      <c r="E90" s="28">
        <v>568.54079999999999</v>
      </c>
      <c r="F90" s="15">
        <v>399</v>
      </c>
      <c r="G90" s="29">
        <v>1272</v>
      </c>
      <c r="H90" s="13">
        <v>405</v>
      </c>
      <c r="I90" s="13">
        <v>536</v>
      </c>
      <c r="J90" s="13">
        <v>487</v>
      </c>
      <c r="K90" s="15">
        <f t="shared" si="5"/>
        <v>331.63246268656718</v>
      </c>
    </row>
    <row r="91" spans="1:11" x14ac:dyDescent="0.25">
      <c r="A91" s="13">
        <v>106</v>
      </c>
      <c r="B91" s="101" t="str">
        <f t="shared" si="4"/>
        <v>2018KS Hr. Králové</v>
      </c>
      <c r="C91" s="13">
        <v>2018</v>
      </c>
      <c r="D91" s="13" t="s">
        <v>55</v>
      </c>
      <c r="E91" s="28">
        <v>460.00799999999998</v>
      </c>
      <c r="F91" s="15">
        <v>317</v>
      </c>
      <c r="G91" s="29">
        <v>1041</v>
      </c>
      <c r="H91" s="13">
        <v>412</v>
      </c>
      <c r="I91" s="13">
        <v>537</v>
      </c>
      <c r="J91" s="13">
        <v>397</v>
      </c>
      <c r="K91" s="15">
        <f t="shared" si="5"/>
        <v>269.84171322160148</v>
      </c>
    </row>
    <row r="92" spans="1:11" x14ac:dyDescent="0.25">
      <c r="A92" s="13">
        <v>107</v>
      </c>
      <c r="B92" s="101" t="str">
        <f t="shared" si="4"/>
        <v>2018KS Brno</v>
      </c>
      <c r="C92" s="13">
        <v>2018</v>
      </c>
      <c r="D92" s="13" t="s">
        <v>67</v>
      </c>
      <c r="E92" s="28">
        <v>710.04449999999997</v>
      </c>
      <c r="F92" s="15">
        <v>595</v>
      </c>
      <c r="G92" s="29">
        <v>1477</v>
      </c>
      <c r="H92" s="13">
        <v>866</v>
      </c>
      <c r="I92" s="13">
        <v>1214</v>
      </c>
      <c r="J92" s="13">
        <v>2092</v>
      </c>
      <c r="K92" s="15">
        <f t="shared" si="5"/>
        <v>628.9785831960462</v>
      </c>
    </row>
    <row r="93" spans="1:11" x14ac:dyDescent="0.25">
      <c r="A93" s="13">
        <v>108</v>
      </c>
      <c r="B93" s="101" t="str">
        <f t="shared" si="4"/>
        <v>2018KS Ostrava</v>
      </c>
      <c r="C93" s="13">
        <v>2018</v>
      </c>
      <c r="D93" s="13" t="s">
        <v>82</v>
      </c>
      <c r="E93" s="28">
        <v>530.26289999999995</v>
      </c>
      <c r="F93" s="15">
        <v>373</v>
      </c>
      <c r="G93" s="29">
        <v>1201</v>
      </c>
      <c r="H93" s="13">
        <v>677</v>
      </c>
      <c r="I93" s="13">
        <v>1054</v>
      </c>
      <c r="J93" s="13">
        <v>786</v>
      </c>
      <c r="K93" s="15">
        <f t="shared" si="5"/>
        <v>272.19165085388994</v>
      </c>
    </row>
    <row r="94" spans="1:11" x14ac:dyDescent="0.25">
      <c r="A94" s="13">
        <v>101</v>
      </c>
      <c r="B94" s="101" t="str">
        <f t="shared" ref="B94:B101" si="6">CONCATENATE(C94,D94)</f>
        <v>2019MS Praha</v>
      </c>
      <c r="C94" s="13">
        <v>2019</v>
      </c>
      <c r="D94" s="13" t="s">
        <v>3</v>
      </c>
      <c r="E94" s="28">
        <v>563</v>
      </c>
      <c r="F94" s="15">
        <v>491</v>
      </c>
      <c r="G94" s="29">
        <v>1246</v>
      </c>
      <c r="H94" s="13">
        <v>661</v>
      </c>
      <c r="I94" s="13">
        <v>560</v>
      </c>
      <c r="J94" s="13">
        <v>1212</v>
      </c>
      <c r="K94" s="15">
        <f t="shared" ref="K94:K101" si="7">J94/I94*365</f>
        <v>789.96428571428567</v>
      </c>
    </row>
    <row r="95" spans="1:11" x14ac:dyDescent="0.25">
      <c r="A95" s="13">
        <v>102</v>
      </c>
      <c r="B95" s="101" t="str">
        <f t="shared" si="6"/>
        <v>2019KS Praha</v>
      </c>
      <c r="C95" s="13">
        <v>2019</v>
      </c>
      <c r="D95" s="13" t="s">
        <v>14</v>
      </c>
      <c r="E95" s="28">
        <v>478</v>
      </c>
      <c r="F95" s="15">
        <v>229</v>
      </c>
      <c r="G95" s="29">
        <v>1314</v>
      </c>
      <c r="H95" s="13">
        <v>499</v>
      </c>
      <c r="I95" s="13">
        <v>518</v>
      </c>
      <c r="J95" s="13">
        <v>445</v>
      </c>
      <c r="K95" s="15">
        <f t="shared" si="7"/>
        <v>313.56177606177602</v>
      </c>
    </row>
    <row r="96" spans="1:11" x14ac:dyDescent="0.25">
      <c r="A96" s="13">
        <v>103</v>
      </c>
      <c r="B96" s="101" t="str">
        <f t="shared" si="6"/>
        <v>2019KS Č. Budějovice</v>
      </c>
      <c r="C96" s="13">
        <v>2019</v>
      </c>
      <c r="D96" s="13" t="s">
        <v>25</v>
      </c>
      <c r="E96" s="28">
        <v>374</v>
      </c>
      <c r="F96" s="15">
        <v>159</v>
      </c>
      <c r="G96" s="29">
        <v>676</v>
      </c>
      <c r="H96" s="13">
        <v>232</v>
      </c>
      <c r="I96" s="13">
        <v>288</v>
      </c>
      <c r="J96" s="13">
        <v>138</v>
      </c>
      <c r="K96" s="15">
        <f t="shared" si="7"/>
        <v>174.89583333333334</v>
      </c>
    </row>
    <row r="97" spans="1:11" x14ac:dyDescent="0.25">
      <c r="A97" s="13">
        <v>104</v>
      </c>
      <c r="B97" s="101" t="str">
        <f t="shared" si="6"/>
        <v>2019KS Plzeň</v>
      </c>
      <c r="C97" s="13">
        <v>2019</v>
      </c>
      <c r="D97" s="13" t="s">
        <v>34</v>
      </c>
      <c r="E97" s="28">
        <v>231</v>
      </c>
      <c r="F97" s="15">
        <v>125</v>
      </c>
      <c r="G97" s="29">
        <v>506</v>
      </c>
      <c r="H97" s="13">
        <v>367</v>
      </c>
      <c r="I97" s="13">
        <v>286</v>
      </c>
      <c r="J97" s="13">
        <v>284</v>
      </c>
      <c r="K97" s="15">
        <f t="shared" si="7"/>
        <v>362.44755244755243</v>
      </c>
    </row>
    <row r="98" spans="1:11" x14ac:dyDescent="0.25">
      <c r="A98" s="13">
        <v>105</v>
      </c>
      <c r="B98" s="101" t="str">
        <f t="shared" si="6"/>
        <v>2019KS Ústí n. Labem</v>
      </c>
      <c r="C98" s="13">
        <v>2019</v>
      </c>
      <c r="D98" s="13" t="s">
        <v>44</v>
      </c>
      <c r="E98" s="28">
        <v>453</v>
      </c>
      <c r="F98" s="15">
        <v>272</v>
      </c>
      <c r="G98" s="29">
        <v>1026</v>
      </c>
      <c r="H98" s="13">
        <v>542</v>
      </c>
      <c r="I98" s="13">
        <v>484</v>
      </c>
      <c r="J98" s="13">
        <v>547</v>
      </c>
      <c r="K98" s="15">
        <f t="shared" si="7"/>
        <v>412.51033057851242</v>
      </c>
    </row>
    <row r="99" spans="1:11" x14ac:dyDescent="0.25">
      <c r="A99" s="13">
        <v>106</v>
      </c>
      <c r="B99" s="101" t="str">
        <f t="shared" si="6"/>
        <v>2019KS Hr. Králové</v>
      </c>
      <c r="C99" s="13">
        <v>2019</v>
      </c>
      <c r="D99" s="13" t="s">
        <v>55</v>
      </c>
      <c r="E99" s="28">
        <v>467</v>
      </c>
      <c r="F99" s="15">
        <v>269</v>
      </c>
      <c r="G99" s="29">
        <v>1356</v>
      </c>
      <c r="H99" s="13">
        <v>389</v>
      </c>
      <c r="I99" s="13">
        <v>452</v>
      </c>
      <c r="J99" s="13">
        <v>334</v>
      </c>
      <c r="K99" s="15">
        <f t="shared" si="7"/>
        <v>269.71238938053096</v>
      </c>
    </row>
    <row r="100" spans="1:11" x14ac:dyDescent="0.25">
      <c r="A100" s="13">
        <v>107</v>
      </c>
      <c r="B100" s="101" t="str">
        <f t="shared" si="6"/>
        <v>2019KS Brno</v>
      </c>
      <c r="C100" s="13">
        <v>2019</v>
      </c>
      <c r="D100" s="13" t="s">
        <v>67</v>
      </c>
      <c r="E100" s="28">
        <v>688</v>
      </c>
      <c r="F100" s="15">
        <v>644</v>
      </c>
      <c r="G100" s="29">
        <v>1379</v>
      </c>
      <c r="H100" s="13">
        <v>703</v>
      </c>
      <c r="I100" s="13">
        <v>1486</v>
      </c>
      <c r="J100" s="13">
        <v>1313</v>
      </c>
      <c r="K100" s="15">
        <f t="shared" si="7"/>
        <v>322.50672947510094</v>
      </c>
    </row>
    <row r="101" spans="1:11" ht="16.5" thickBot="1" x14ac:dyDescent="0.3">
      <c r="A101" s="18">
        <v>108</v>
      </c>
      <c r="B101" s="102" t="str">
        <f t="shared" si="6"/>
        <v>2019KS Ostrava</v>
      </c>
      <c r="C101" s="18">
        <v>2019</v>
      </c>
      <c r="D101" s="18" t="s">
        <v>82</v>
      </c>
      <c r="E101" s="30">
        <v>493</v>
      </c>
      <c r="F101" s="20">
        <v>297</v>
      </c>
      <c r="G101" s="31">
        <v>1156</v>
      </c>
      <c r="H101" s="18">
        <v>657</v>
      </c>
      <c r="I101" s="18">
        <v>788</v>
      </c>
      <c r="J101" s="18">
        <v>655</v>
      </c>
      <c r="K101" s="20">
        <f t="shared" si="7"/>
        <v>303.39467005076142</v>
      </c>
    </row>
    <row r="102" spans="1:11" ht="16.5" thickTop="1" x14ac:dyDescent="0.25"/>
  </sheetData>
  <sheetProtection algorithmName="SHA-512" hashValue="vTMX2mbLFJVUk0jQe/0kF2F7aG24dO83OTFPIans22Y5BRYcc/4mKsDPtNU3uCUpBtg1fgt9SCO90GthSJzp0w==" saltValue="C+7vOg7+lmO9+Vy135jONQ==" spinCount="100000" sheet="1" objects="1" scenarios="1"/>
  <autoFilter ref="A5:K101"/>
  <mergeCells count="2">
    <mergeCell ref="E4:G4"/>
    <mergeCell ref="H4:K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8" tint="0.39997558519241921"/>
  </sheetPr>
  <dimension ref="A1:T181"/>
  <sheetViews>
    <sheetView workbookViewId="0">
      <pane xSplit="3" ySplit="5" topLeftCell="D6" activePane="bottomRight" state="frozen"/>
      <selection pane="topRight"/>
      <selection pane="bottomLeft"/>
      <selection pane="bottomRight" activeCell="D6" sqref="D6"/>
    </sheetView>
  </sheetViews>
  <sheetFormatPr defaultRowHeight="15.75" x14ac:dyDescent="0.25"/>
  <cols>
    <col min="1" max="1" width="13.375" style="2" customWidth="1"/>
    <col min="2" max="2" width="18.25" bestFit="1" customWidth="1"/>
    <col min="3" max="3" width="15" bestFit="1" customWidth="1"/>
    <col min="4" max="6" width="12.625" style="409" customWidth="1"/>
    <col min="7" max="9" width="12.625" style="405" customWidth="1"/>
    <col min="10" max="10" width="14.625" style="405" customWidth="1"/>
    <col min="11" max="19" width="12.625" style="405" customWidth="1"/>
    <col min="20" max="20" width="12.625" hidden="1" customWidth="1"/>
  </cols>
  <sheetData>
    <row r="1" spans="1:20" x14ac:dyDescent="0.25">
      <c r="A1" s="3" t="s">
        <v>0</v>
      </c>
      <c r="B1" s="1"/>
      <c r="C1" s="1"/>
    </row>
    <row r="2" spans="1:20" x14ac:dyDescent="0.25">
      <c r="A2" s="3" t="s">
        <v>266</v>
      </c>
      <c r="B2" s="1"/>
      <c r="C2" s="1"/>
    </row>
    <row r="3" spans="1:20" ht="16.5" thickBot="1" x14ac:dyDescent="0.3">
      <c r="A3" s="3" t="s">
        <v>280</v>
      </c>
    </row>
    <row r="4" spans="1:20" ht="16.5" customHeight="1" thickTop="1" x14ac:dyDescent="0.25">
      <c r="A4" s="4"/>
      <c r="B4" s="4"/>
      <c r="C4" s="4"/>
      <c r="D4" s="654" t="s">
        <v>1</v>
      </c>
      <c r="E4" s="655"/>
      <c r="F4" s="656"/>
      <c r="G4" s="658" t="s">
        <v>108</v>
      </c>
      <c r="H4" s="657"/>
      <c r="I4" s="659"/>
      <c r="J4" s="657" t="s">
        <v>109</v>
      </c>
      <c r="K4" s="657"/>
      <c r="L4" s="657"/>
      <c r="M4" s="657"/>
      <c r="N4" s="657"/>
      <c r="O4" s="412"/>
      <c r="P4" s="657" t="s">
        <v>110</v>
      </c>
      <c r="Q4" s="657"/>
      <c r="R4" s="657"/>
      <c r="S4" s="488"/>
      <c r="T4" s="412"/>
    </row>
    <row r="5" spans="1:20" ht="48" thickBot="1" x14ac:dyDescent="0.3">
      <c r="A5" s="5"/>
      <c r="B5" s="5" t="s">
        <v>94</v>
      </c>
      <c r="C5" s="5" t="s">
        <v>95</v>
      </c>
      <c r="D5" s="444" t="s">
        <v>96</v>
      </c>
      <c r="E5" s="445" t="s">
        <v>97</v>
      </c>
      <c r="F5" s="446" t="s">
        <v>98</v>
      </c>
      <c r="G5" s="477" t="s">
        <v>99</v>
      </c>
      <c r="H5" s="478" t="s">
        <v>100</v>
      </c>
      <c r="I5" s="479" t="s">
        <v>164</v>
      </c>
      <c r="J5" s="69" t="s">
        <v>182</v>
      </c>
      <c r="K5" s="69" t="s">
        <v>183</v>
      </c>
      <c r="L5" s="69" t="s">
        <v>184</v>
      </c>
      <c r="M5" s="69" t="s">
        <v>112</v>
      </c>
      <c r="N5" s="69" t="s">
        <v>177</v>
      </c>
      <c r="O5" s="393" t="s">
        <v>275</v>
      </c>
      <c r="P5" s="69" t="s">
        <v>101</v>
      </c>
      <c r="Q5" s="69" t="s">
        <v>102</v>
      </c>
      <c r="R5" s="69" t="s">
        <v>103</v>
      </c>
      <c r="S5" s="69" t="s">
        <v>114</v>
      </c>
      <c r="T5" s="413" t="s">
        <v>176</v>
      </c>
    </row>
    <row r="6" spans="1:20" ht="16.5" thickTop="1" x14ac:dyDescent="0.25">
      <c r="A6" s="8">
        <v>1</v>
      </c>
      <c r="B6" s="9" t="s">
        <v>2</v>
      </c>
      <c r="C6" s="9" t="s">
        <v>3</v>
      </c>
      <c r="D6" s="457">
        <v>234.50200000000001</v>
      </c>
      <c r="E6" s="398">
        <v>75</v>
      </c>
      <c r="F6" s="458">
        <v>617</v>
      </c>
      <c r="G6" s="480">
        <v>42.687750000000001</v>
      </c>
      <c r="H6" s="406">
        <v>38.783270000000002</v>
      </c>
      <c r="I6" s="481">
        <f t="shared" ref="I6:I37" si="0">G6*H6/100</f>
        <v>16.555705339425</v>
      </c>
      <c r="J6" s="12">
        <v>1430</v>
      </c>
      <c r="K6" s="400">
        <v>1479</v>
      </c>
      <c r="L6" s="400">
        <v>185</v>
      </c>
      <c r="M6" s="406">
        <f t="shared" ref="M6:M37" si="1">K6/J6*100</f>
        <v>103.42657342657343</v>
      </c>
      <c r="N6" s="400">
        <f t="shared" ref="N6:N37" si="2">L6/K6*365</f>
        <v>45.655848546315084</v>
      </c>
      <c r="O6" s="430">
        <v>8.4</v>
      </c>
      <c r="P6" s="400">
        <f t="shared" ref="P6:P37" si="3">J6/$O6</f>
        <v>170.23809523809524</v>
      </c>
      <c r="Q6" s="400">
        <f t="shared" ref="Q6:Q37" si="4">K6/$O6</f>
        <v>176.07142857142856</v>
      </c>
      <c r="R6" s="400">
        <f t="shared" ref="R6:R37" si="5">L6/$O6</f>
        <v>22.023809523809522</v>
      </c>
      <c r="S6" s="489">
        <v>86.023060000000001</v>
      </c>
      <c r="T6" s="430">
        <v>12</v>
      </c>
    </row>
    <row r="7" spans="1:20" x14ac:dyDescent="0.25">
      <c r="A7" s="13">
        <v>2</v>
      </c>
      <c r="B7" s="14" t="s">
        <v>4</v>
      </c>
      <c r="C7" s="14" t="s">
        <v>3</v>
      </c>
      <c r="D7" s="457">
        <v>190.95189999999999</v>
      </c>
      <c r="E7" s="398">
        <v>81</v>
      </c>
      <c r="F7" s="458">
        <v>448</v>
      </c>
      <c r="G7" s="482">
        <v>19.786090000000002</v>
      </c>
      <c r="H7" s="407">
        <v>52.380949999999999</v>
      </c>
      <c r="I7" s="483">
        <f t="shared" si="0"/>
        <v>10.364141909855</v>
      </c>
      <c r="J7" s="17">
        <v>707</v>
      </c>
      <c r="K7" s="392">
        <v>738</v>
      </c>
      <c r="L7" s="392">
        <v>103</v>
      </c>
      <c r="M7" s="407">
        <f t="shared" si="1"/>
        <v>104.38472418670439</v>
      </c>
      <c r="N7" s="392">
        <f t="shared" si="2"/>
        <v>50.941734417344179</v>
      </c>
      <c r="O7" s="431">
        <v>5</v>
      </c>
      <c r="P7" s="392">
        <f t="shared" si="3"/>
        <v>141.4</v>
      </c>
      <c r="Q7" s="392">
        <f t="shared" si="4"/>
        <v>147.6</v>
      </c>
      <c r="R7" s="392">
        <f t="shared" si="5"/>
        <v>20.6</v>
      </c>
      <c r="S7" s="490">
        <v>74.852069999999998</v>
      </c>
      <c r="T7" s="431">
        <v>5</v>
      </c>
    </row>
    <row r="8" spans="1:20" x14ac:dyDescent="0.25">
      <c r="A8" s="13">
        <v>3</v>
      </c>
      <c r="B8" s="14" t="s">
        <v>5</v>
      </c>
      <c r="C8" s="14" t="s">
        <v>3</v>
      </c>
      <c r="D8" s="457">
        <v>164.8039</v>
      </c>
      <c r="E8" s="398">
        <v>120</v>
      </c>
      <c r="F8" s="458">
        <v>381</v>
      </c>
      <c r="G8" s="482">
        <v>27.941179999999999</v>
      </c>
      <c r="H8" s="407">
        <v>47.058819999999997</v>
      </c>
      <c r="I8" s="483">
        <f t="shared" si="0"/>
        <v>13.148789602075999</v>
      </c>
      <c r="J8" s="17">
        <v>466</v>
      </c>
      <c r="K8" s="392">
        <v>446</v>
      </c>
      <c r="L8" s="392">
        <v>77</v>
      </c>
      <c r="M8" s="407">
        <f t="shared" si="1"/>
        <v>95.708154506437765</v>
      </c>
      <c r="N8" s="392">
        <f t="shared" si="2"/>
        <v>63.015695067264573</v>
      </c>
      <c r="O8" s="431">
        <v>4</v>
      </c>
      <c r="P8" s="392">
        <f t="shared" si="3"/>
        <v>116.5</v>
      </c>
      <c r="Q8" s="392">
        <f t="shared" si="4"/>
        <v>111.5</v>
      </c>
      <c r="R8" s="392">
        <f t="shared" si="5"/>
        <v>19.25</v>
      </c>
      <c r="S8" s="490">
        <v>72.625690000000006</v>
      </c>
      <c r="T8" s="431">
        <v>4</v>
      </c>
    </row>
    <row r="9" spans="1:20" x14ac:dyDescent="0.25">
      <c r="A9" s="13">
        <v>4</v>
      </c>
      <c r="B9" s="14" t="s">
        <v>6</v>
      </c>
      <c r="C9" s="14" t="s">
        <v>3</v>
      </c>
      <c r="D9" s="457">
        <v>151.0324</v>
      </c>
      <c r="E9" s="398">
        <v>92</v>
      </c>
      <c r="F9" s="458">
        <v>339</v>
      </c>
      <c r="G9" s="482">
        <v>35.593220000000002</v>
      </c>
      <c r="H9" s="407">
        <v>43.646410000000003</v>
      </c>
      <c r="I9" s="483">
        <f t="shared" si="0"/>
        <v>15.535162733402004</v>
      </c>
      <c r="J9" s="17">
        <v>1766</v>
      </c>
      <c r="K9" s="392">
        <v>1760</v>
      </c>
      <c r="L9" s="392">
        <v>190</v>
      </c>
      <c r="M9" s="407">
        <f t="shared" si="1"/>
        <v>99.660249150622889</v>
      </c>
      <c r="N9" s="392">
        <f t="shared" si="2"/>
        <v>39.403409090909093</v>
      </c>
      <c r="O9" s="431">
        <v>8.5</v>
      </c>
      <c r="P9" s="392">
        <f t="shared" si="3"/>
        <v>207.76470588235293</v>
      </c>
      <c r="Q9" s="392">
        <f t="shared" si="4"/>
        <v>207.05882352941177</v>
      </c>
      <c r="R9" s="392">
        <f t="shared" si="5"/>
        <v>22.352941176470587</v>
      </c>
      <c r="S9" s="490">
        <v>84.91525</v>
      </c>
      <c r="T9" s="431">
        <v>10</v>
      </c>
    </row>
    <row r="10" spans="1:20" x14ac:dyDescent="0.25">
      <c r="A10" s="13">
        <v>5</v>
      </c>
      <c r="B10" s="14" t="s">
        <v>7</v>
      </c>
      <c r="C10" s="14" t="s">
        <v>3</v>
      </c>
      <c r="D10" s="457">
        <v>117.2046</v>
      </c>
      <c r="E10" s="398">
        <v>81</v>
      </c>
      <c r="F10" s="458">
        <v>242</v>
      </c>
      <c r="G10" s="482">
        <v>28.810020000000002</v>
      </c>
      <c r="H10" s="407">
        <v>52.678570000000001</v>
      </c>
      <c r="I10" s="483">
        <f t="shared" si="0"/>
        <v>15.176706552714002</v>
      </c>
      <c r="J10" s="17">
        <v>1345</v>
      </c>
      <c r="K10" s="392">
        <v>1314</v>
      </c>
      <c r="L10" s="392">
        <v>167</v>
      </c>
      <c r="M10" s="407">
        <f t="shared" si="1"/>
        <v>97.695167286245351</v>
      </c>
      <c r="N10" s="392">
        <f t="shared" si="2"/>
        <v>46.388888888888886</v>
      </c>
      <c r="O10" s="431">
        <v>9.5</v>
      </c>
      <c r="P10" s="392">
        <f t="shared" si="3"/>
        <v>141.57894736842104</v>
      </c>
      <c r="Q10" s="392">
        <f t="shared" si="4"/>
        <v>138.31578947368422</v>
      </c>
      <c r="R10" s="392">
        <f t="shared" si="5"/>
        <v>17.578947368421051</v>
      </c>
      <c r="S10" s="490">
        <v>81.25</v>
      </c>
      <c r="T10" s="431">
        <v>10</v>
      </c>
    </row>
    <row r="11" spans="1:20" x14ac:dyDescent="0.25">
      <c r="A11" s="13">
        <v>6</v>
      </c>
      <c r="B11" s="14" t="s">
        <v>8</v>
      </c>
      <c r="C11" s="14" t="s">
        <v>3</v>
      </c>
      <c r="D11" s="457">
        <v>198.5284</v>
      </c>
      <c r="E11" s="398">
        <v>85</v>
      </c>
      <c r="F11" s="458">
        <v>548</v>
      </c>
      <c r="G11" s="482">
        <v>31.044779999999999</v>
      </c>
      <c r="H11" s="407">
        <v>53.012050000000002</v>
      </c>
      <c r="I11" s="483">
        <f t="shared" si="0"/>
        <v>16.45747429599</v>
      </c>
      <c r="J11" s="17">
        <v>594</v>
      </c>
      <c r="K11" s="392">
        <v>632</v>
      </c>
      <c r="L11" s="392">
        <v>96</v>
      </c>
      <c r="M11" s="407">
        <f t="shared" si="1"/>
        <v>106.39730639730641</v>
      </c>
      <c r="N11" s="392">
        <f t="shared" si="2"/>
        <v>55.443037974683548</v>
      </c>
      <c r="O11" s="431">
        <v>5.8</v>
      </c>
      <c r="P11" s="392">
        <f t="shared" si="3"/>
        <v>102.41379310344828</v>
      </c>
      <c r="Q11" s="392">
        <f t="shared" si="4"/>
        <v>108.96551724137932</v>
      </c>
      <c r="R11" s="392">
        <f t="shared" si="5"/>
        <v>16.551724137931036</v>
      </c>
      <c r="S11" s="490">
        <v>75.159229999999994</v>
      </c>
      <c r="T11" s="431">
        <v>6</v>
      </c>
    </row>
    <row r="12" spans="1:20" x14ac:dyDescent="0.25">
      <c r="A12" s="13">
        <v>7</v>
      </c>
      <c r="B12" s="14" t="s">
        <v>9</v>
      </c>
      <c r="C12" s="14" t="s">
        <v>3</v>
      </c>
      <c r="D12" s="457">
        <v>120.413</v>
      </c>
      <c r="E12" s="398">
        <v>78</v>
      </c>
      <c r="F12" s="458">
        <v>224</v>
      </c>
      <c r="G12" s="482">
        <v>14.34783</v>
      </c>
      <c r="H12" s="407">
        <v>31.034479999999999</v>
      </c>
      <c r="I12" s="483">
        <f t="shared" si="0"/>
        <v>4.4527744317840003</v>
      </c>
      <c r="J12" s="17">
        <v>507</v>
      </c>
      <c r="K12" s="392">
        <v>495</v>
      </c>
      <c r="L12" s="392">
        <v>65</v>
      </c>
      <c r="M12" s="407">
        <f t="shared" si="1"/>
        <v>97.633136094674555</v>
      </c>
      <c r="N12" s="392">
        <f t="shared" si="2"/>
        <v>47.929292929292934</v>
      </c>
      <c r="O12" s="431">
        <v>4</v>
      </c>
      <c r="P12" s="392">
        <f t="shared" si="3"/>
        <v>126.75</v>
      </c>
      <c r="Q12" s="392">
        <f t="shared" si="4"/>
        <v>123.75</v>
      </c>
      <c r="R12" s="392">
        <f t="shared" si="5"/>
        <v>16.25</v>
      </c>
      <c r="S12" s="490">
        <v>81.220659999999995</v>
      </c>
      <c r="T12" s="431">
        <v>5</v>
      </c>
    </row>
    <row r="13" spans="1:20" x14ac:dyDescent="0.25">
      <c r="A13" s="13">
        <v>8</v>
      </c>
      <c r="B13" s="14" t="s">
        <v>10</v>
      </c>
      <c r="C13" s="14" t="s">
        <v>3</v>
      </c>
      <c r="D13" s="457">
        <v>151.27590000000001</v>
      </c>
      <c r="E13" s="398">
        <v>79</v>
      </c>
      <c r="F13" s="458">
        <v>335</v>
      </c>
      <c r="G13" s="482">
        <v>31.34796</v>
      </c>
      <c r="H13" s="407">
        <v>47.435899999999997</v>
      </c>
      <c r="I13" s="483">
        <f t="shared" si="0"/>
        <v>14.870186957639998</v>
      </c>
      <c r="J13" s="17">
        <v>680</v>
      </c>
      <c r="K13" s="392">
        <v>685</v>
      </c>
      <c r="L13" s="392">
        <v>91</v>
      </c>
      <c r="M13" s="407">
        <f t="shared" si="1"/>
        <v>100.73529411764706</v>
      </c>
      <c r="N13" s="392">
        <f t="shared" si="2"/>
        <v>48.489051094890506</v>
      </c>
      <c r="O13" s="431">
        <v>6</v>
      </c>
      <c r="P13" s="392">
        <f t="shared" si="3"/>
        <v>113.33333333333333</v>
      </c>
      <c r="Q13" s="392">
        <f t="shared" si="4"/>
        <v>114.16666666666667</v>
      </c>
      <c r="R13" s="392">
        <f t="shared" si="5"/>
        <v>15.166666666666666</v>
      </c>
      <c r="S13" s="490">
        <v>85.423730000000006</v>
      </c>
      <c r="T13" s="431">
        <v>6</v>
      </c>
    </row>
    <row r="14" spans="1:20" x14ac:dyDescent="0.25">
      <c r="A14" s="13">
        <v>9</v>
      </c>
      <c r="B14" s="14" t="s">
        <v>11</v>
      </c>
      <c r="C14" s="14" t="s">
        <v>3</v>
      </c>
      <c r="D14" s="457">
        <v>118.9333</v>
      </c>
      <c r="E14" s="398">
        <v>62</v>
      </c>
      <c r="F14" s="458">
        <v>280</v>
      </c>
      <c r="G14" s="482">
        <v>27.38739</v>
      </c>
      <c r="H14" s="407">
        <v>36.764710000000001</v>
      </c>
      <c r="I14" s="483">
        <f t="shared" si="0"/>
        <v>10.068894510069001</v>
      </c>
      <c r="J14" s="17">
        <v>1133</v>
      </c>
      <c r="K14" s="392">
        <v>1103</v>
      </c>
      <c r="L14" s="392">
        <v>139</v>
      </c>
      <c r="M14" s="407">
        <f t="shared" si="1"/>
        <v>97.352162400706092</v>
      </c>
      <c r="N14" s="392">
        <f t="shared" si="2"/>
        <v>45.997280145058923</v>
      </c>
      <c r="O14" s="431">
        <v>7.5</v>
      </c>
      <c r="P14" s="392">
        <f t="shared" si="3"/>
        <v>151.06666666666666</v>
      </c>
      <c r="Q14" s="392">
        <f t="shared" si="4"/>
        <v>147.06666666666666</v>
      </c>
      <c r="R14" s="392">
        <f t="shared" si="5"/>
        <v>18.533333333333335</v>
      </c>
      <c r="S14" s="490">
        <v>84.836070000000007</v>
      </c>
      <c r="T14" s="431">
        <v>5</v>
      </c>
    </row>
    <row r="15" spans="1:20" x14ac:dyDescent="0.25">
      <c r="A15" s="13">
        <v>10</v>
      </c>
      <c r="B15" s="14" t="s">
        <v>12</v>
      </c>
      <c r="C15" s="14" t="s">
        <v>3</v>
      </c>
      <c r="D15" s="457">
        <v>169.02969999999999</v>
      </c>
      <c r="E15" s="398">
        <v>98</v>
      </c>
      <c r="F15" s="458">
        <v>365</v>
      </c>
      <c r="G15" s="482">
        <v>29.936299999999999</v>
      </c>
      <c r="H15" s="407">
        <v>57.25806</v>
      </c>
      <c r="I15" s="483">
        <f t="shared" si="0"/>
        <v>17.140944615780001</v>
      </c>
      <c r="J15" s="17">
        <v>1024</v>
      </c>
      <c r="K15" s="392">
        <v>1018</v>
      </c>
      <c r="L15" s="392">
        <v>132</v>
      </c>
      <c r="M15" s="407">
        <f t="shared" si="1"/>
        <v>99.4140625</v>
      </c>
      <c r="N15" s="392">
        <f t="shared" si="2"/>
        <v>47.328094302554028</v>
      </c>
      <c r="O15" s="431">
        <v>5</v>
      </c>
      <c r="P15" s="392">
        <f t="shared" si="3"/>
        <v>204.8</v>
      </c>
      <c r="Q15" s="392">
        <f t="shared" si="4"/>
        <v>203.6</v>
      </c>
      <c r="R15" s="392">
        <f t="shared" si="5"/>
        <v>26.4</v>
      </c>
      <c r="S15" s="490">
        <v>85.011709999999994</v>
      </c>
      <c r="T15" s="431">
        <v>6</v>
      </c>
    </row>
    <row r="16" spans="1:20" x14ac:dyDescent="0.25">
      <c r="A16" s="13">
        <v>11</v>
      </c>
      <c r="B16" s="14" t="s">
        <v>15</v>
      </c>
      <c r="C16" s="14" t="s">
        <v>14</v>
      </c>
      <c r="D16" s="457">
        <v>126.8038</v>
      </c>
      <c r="E16" s="398">
        <v>63</v>
      </c>
      <c r="F16" s="458">
        <v>312</v>
      </c>
      <c r="G16" s="482">
        <v>24.401910000000001</v>
      </c>
      <c r="H16" s="407">
        <v>14.63415</v>
      </c>
      <c r="I16" s="483">
        <f t="shared" si="0"/>
        <v>3.5710121122650005</v>
      </c>
      <c r="J16" s="17">
        <v>463</v>
      </c>
      <c r="K16" s="392">
        <v>469</v>
      </c>
      <c r="L16" s="392">
        <v>19</v>
      </c>
      <c r="M16" s="407">
        <f t="shared" si="1"/>
        <v>101.29589632829375</v>
      </c>
      <c r="N16" s="392">
        <f t="shared" si="2"/>
        <v>14.786780383795309</v>
      </c>
      <c r="O16" s="431">
        <v>3.25</v>
      </c>
      <c r="P16" s="392">
        <f t="shared" si="3"/>
        <v>142.46153846153845</v>
      </c>
      <c r="Q16" s="392">
        <f t="shared" si="4"/>
        <v>144.30769230769232</v>
      </c>
      <c r="R16" s="392">
        <f t="shared" si="5"/>
        <v>5.8461538461538458</v>
      </c>
      <c r="S16" s="490">
        <v>84.393069999999994</v>
      </c>
      <c r="T16" s="431">
        <v>3</v>
      </c>
    </row>
    <row r="17" spans="1:20" x14ac:dyDescent="0.25">
      <c r="A17" s="13">
        <v>12</v>
      </c>
      <c r="B17" s="14" t="s">
        <v>13</v>
      </c>
      <c r="C17" s="14" t="s">
        <v>14</v>
      </c>
      <c r="D17" s="457">
        <v>98.80368</v>
      </c>
      <c r="E17" s="398">
        <v>41</v>
      </c>
      <c r="F17" s="458">
        <v>208</v>
      </c>
      <c r="G17" s="482">
        <v>17.177910000000001</v>
      </c>
      <c r="H17" s="407">
        <v>46.153849999999998</v>
      </c>
      <c r="I17" s="483">
        <f t="shared" si="0"/>
        <v>7.9282668145350002</v>
      </c>
      <c r="J17" s="17">
        <v>453</v>
      </c>
      <c r="K17" s="392">
        <v>451</v>
      </c>
      <c r="L17" s="392">
        <v>14</v>
      </c>
      <c r="M17" s="407">
        <f t="shared" si="1"/>
        <v>99.558498896247244</v>
      </c>
      <c r="N17" s="392">
        <f t="shared" si="2"/>
        <v>11.330376940133039</v>
      </c>
      <c r="O17" s="431">
        <v>2.2000000000000002</v>
      </c>
      <c r="P17" s="392">
        <f t="shared" si="3"/>
        <v>205.90909090909091</v>
      </c>
      <c r="Q17" s="392">
        <f t="shared" si="4"/>
        <v>204.99999999999997</v>
      </c>
      <c r="R17" s="392">
        <f t="shared" si="5"/>
        <v>6.3636363636363633</v>
      </c>
      <c r="S17" s="490">
        <v>88.405799999999999</v>
      </c>
      <c r="T17" s="431">
        <v>3</v>
      </c>
    </row>
    <row r="18" spans="1:20" x14ac:dyDescent="0.25">
      <c r="A18" s="13">
        <v>13</v>
      </c>
      <c r="B18" s="14" t="s">
        <v>16</v>
      </c>
      <c r="C18" s="14" t="s">
        <v>14</v>
      </c>
      <c r="D18" s="457">
        <v>138.9983</v>
      </c>
      <c r="E18" s="398">
        <v>70</v>
      </c>
      <c r="F18" s="458">
        <v>334</v>
      </c>
      <c r="G18" s="482">
        <v>30.256409999999999</v>
      </c>
      <c r="H18" s="407">
        <v>40.384610000000002</v>
      </c>
      <c r="I18" s="483">
        <f t="shared" si="0"/>
        <v>12.218933178500999</v>
      </c>
      <c r="J18" s="17">
        <v>1294</v>
      </c>
      <c r="K18" s="392">
        <v>1301</v>
      </c>
      <c r="L18" s="392">
        <v>128</v>
      </c>
      <c r="M18" s="407">
        <f t="shared" si="1"/>
        <v>100.54095826893355</v>
      </c>
      <c r="N18" s="392">
        <f t="shared" si="2"/>
        <v>35.910837817063801</v>
      </c>
      <c r="O18" s="431">
        <v>6</v>
      </c>
      <c r="P18" s="392">
        <f t="shared" si="3"/>
        <v>215.66666666666666</v>
      </c>
      <c r="Q18" s="392">
        <f t="shared" si="4"/>
        <v>216.83333333333334</v>
      </c>
      <c r="R18" s="392">
        <f t="shared" si="5"/>
        <v>21.333333333333332</v>
      </c>
      <c r="S18" s="490">
        <v>86.194029999999998</v>
      </c>
      <c r="T18" s="431">
        <v>7</v>
      </c>
    </row>
    <row r="19" spans="1:20" x14ac:dyDescent="0.25">
      <c r="A19" s="13">
        <v>14</v>
      </c>
      <c r="B19" s="14" t="s">
        <v>17</v>
      </c>
      <c r="C19" s="14" t="s">
        <v>14</v>
      </c>
      <c r="D19" s="457">
        <v>206.66059999999999</v>
      </c>
      <c r="E19" s="398">
        <v>79</v>
      </c>
      <c r="F19" s="458">
        <v>619</v>
      </c>
      <c r="G19" s="482">
        <v>24.77064</v>
      </c>
      <c r="H19" s="407">
        <v>47.435899999999997</v>
      </c>
      <c r="I19" s="483">
        <f t="shared" si="0"/>
        <v>11.75017601976</v>
      </c>
      <c r="J19" s="17">
        <v>731</v>
      </c>
      <c r="K19" s="392">
        <v>739</v>
      </c>
      <c r="L19" s="392">
        <v>52</v>
      </c>
      <c r="M19" s="407">
        <f t="shared" si="1"/>
        <v>101.09439124487005</v>
      </c>
      <c r="N19" s="392">
        <f t="shared" si="2"/>
        <v>25.683355886332883</v>
      </c>
      <c r="O19" s="431">
        <v>4.7</v>
      </c>
      <c r="P19" s="392">
        <f t="shared" si="3"/>
        <v>155.53191489361703</v>
      </c>
      <c r="Q19" s="392">
        <f t="shared" si="4"/>
        <v>157.23404255319147</v>
      </c>
      <c r="R19" s="392">
        <f t="shared" si="5"/>
        <v>11.063829787234042</v>
      </c>
      <c r="S19" s="490">
        <v>75.675669999999997</v>
      </c>
      <c r="T19" s="431">
        <v>4</v>
      </c>
    </row>
    <row r="20" spans="1:20" x14ac:dyDescent="0.25">
      <c r="A20" s="13">
        <v>15</v>
      </c>
      <c r="B20" s="14" t="s">
        <v>18</v>
      </c>
      <c r="C20" s="14" t="s">
        <v>14</v>
      </c>
      <c r="D20" s="457">
        <v>75.521129999999999</v>
      </c>
      <c r="E20" s="398">
        <v>35</v>
      </c>
      <c r="F20" s="458">
        <v>196</v>
      </c>
      <c r="G20" s="482">
        <v>39.436619999999998</v>
      </c>
      <c r="H20" s="407">
        <v>41.66666</v>
      </c>
      <c r="I20" s="483">
        <f t="shared" si="0"/>
        <v>16.431922370891996</v>
      </c>
      <c r="J20" s="17">
        <v>369</v>
      </c>
      <c r="K20" s="392">
        <v>364</v>
      </c>
      <c r="L20" s="392">
        <v>21</v>
      </c>
      <c r="M20" s="407">
        <f t="shared" si="1"/>
        <v>98.644986449864504</v>
      </c>
      <c r="N20" s="392">
        <f t="shared" si="2"/>
        <v>21.05769230769231</v>
      </c>
      <c r="O20" s="431">
        <v>2</v>
      </c>
      <c r="P20" s="392">
        <f t="shared" si="3"/>
        <v>184.5</v>
      </c>
      <c r="Q20" s="392">
        <f t="shared" si="4"/>
        <v>182</v>
      </c>
      <c r="R20" s="392">
        <f t="shared" si="5"/>
        <v>10.5</v>
      </c>
      <c r="S20" s="490">
        <v>87.037040000000005</v>
      </c>
      <c r="T20" s="431">
        <v>2</v>
      </c>
    </row>
    <row r="21" spans="1:20" x14ac:dyDescent="0.25">
      <c r="A21" s="13">
        <v>16</v>
      </c>
      <c r="B21" s="14" t="s">
        <v>19</v>
      </c>
      <c r="C21" s="14" t="s">
        <v>14</v>
      </c>
      <c r="D21" s="457">
        <v>135.77600000000001</v>
      </c>
      <c r="E21" s="398">
        <v>75</v>
      </c>
      <c r="F21" s="458">
        <v>310</v>
      </c>
      <c r="G21" s="482">
        <v>31.493510000000001</v>
      </c>
      <c r="H21" s="407">
        <v>45.882350000000002</v>
      </c>
      <c r="I21" s="483">
        <f t="shared" si="0"/>
        <v>14.449962485485001</v>
      </c>
      <c r="J21" s="17">
        <v>714</v>
      </c>
      <c r="K21" s="392">
        <v>728</v>
      </c>
      <c r="L21" s="392">
        <v>48</v>
      </c>
      <c r="M21" s="407">
        <f t="shared" si="1"/>
        <v>101.96078431372548</v>
      </c>
      <c r="N21" s="392">
        <f t="shared" si="2"/>
        <v>24.065934065934066</v>
      </c>
      <c r="O21" s="431">
        <v>3.8</v>
      </c>
      <c r="P21" s="392">
        <f t="shared" si="3"/>
        <v>187.89473684210526</v>
      </c>
      <c r="Q21" s="392">
        <f t="shared" si="4"/>
        <v>191.57894736842107</v>
      </c>
      <c r="R21" s="392">
        <f t="shared" si="5"/>
        <v>12.631578947368421</v>
      </c>
      <c r="S21" s="490">
        <v>83.161510000000007</v>
      </c>
      <c r="T21" s="431">
        <v>5</v>
      </c>
    </row>
    <row r="22" spans="1:20" x14ac:dyDescent="0.25">
      <c r="A22" s="13">
        <v>17</v>
      </c>
      <c r="B22" s="14" t="s">
        <v>20</v>
      </c>
      <c r="C22" s="14" t="s">
        <v>14</v>
      </c>
      <c r="D22" s="457">
        <v>71.759720000000002</v>
      </c>
      <c r="E22" s="398">
        <v>48</v>
      </c>
      <c r="F22" s="458">
        <v>160</v>
      </c>
      <c r="G22" s="482">
        <v>17.667840000000002</v>
      </c>
      <c r="H22" s="407">
        <v>48.888890000000004</v>
      </c>
      <c r="I22" s="483">
        <f t="shared" si="0"/>
        <v>8.6376108629760022</v>
      </c>
      <c r="J22" s="17">
        <v>919</v>
      </c>
      <c r="K22" s="392">
        <v>899</v>
      </c>
      <c r="L22" s="392">
        <v>61</v>
      </c>
      <c r="M22" s="407">
        <f t="shared" si="1"/>
        <v>97.823721436343845</v>
      </c>
      <c r="N22" s="392">
        <f t="shared" si="2"/>
        <v>24.766407119021135</v>
      </c>
      <c r="O22" s="431">
        <v>4</v>
      </c>
      <c r="P22" s="392">
        <f t="shared" si="3"/>
        <v>229.75</v>
      </c>
      <c r="Q22" s="392">
        <f t="shared" si="4"/>
        <v>224.75</v>
      </c>
      <c r="R22" s="392">
        <f t="shared" si="5"/>
        <v>15.25</v>
      </c>
      <c r="S22" s="490">
        <v>86.142319999999998</v>
      </c>
      <c r="T22" s="431">
        <v>3</v>
      </c>
    </row>
    <row r="23" spans="1:20" x14ac:dyDescent="0.25">
      <c r="A23" s="13">
        <v>18</v>
      </c>
      <c r="B23" s="14" t="s">
        <v>21</v>
      </c>
      <c r="C23" s="14" t="s">
        <v>14</v>
      </c>
      <c r="D23" s="457">
        <v>110.33329999999999</v>
      </c>
      <c r="E23" s="398">
        <v>47</v>
      </c>
      <c r="F23" s="458">
        <v>231</v>
      </c>
      <c r="G23" s="482">
        <v>29.33333</v>
      </c>
      <c r="H23" s="407">
        <v>27.272729999999999</v>
      </c>
      <c r="I23" s="483">
        <f t="shared" si="0"/>
        <v>7.9999998909089989</v>
      </c>
      <c r="J23" s="17">
        <v>654</v>
      </c>
      <c r="K23" s="392">
        <v>656</v>
      </c>
      <c r="L23" s="392">
        <v>34</v>
      </c>
      <c r="M23" s="407">
        <f t="shared" si="1"/>
        <v>100.3058103975535</v>
      </c>
      <c r="N23" s="392">
        <f t="shared" si="2"/>
        <v>18.917682926829269</v>
      </c>
      <c r="O23" s="431">
        <v>3</v>
      </c>
      <c r="P23" s="392">
        <f t="shared" si="3"/>
        <v>218</v>
      </c>
      <c r="Q23" s="392">
        <f t="shared" si="4"/>
        <v>218.66666666666666</v>
      </c>
      <c r="R23" s="392">
        <f t="shared" si="5"/>
        <v>11.333333333333334</v>
      </c>
      <c r="S23" s="490">
        <v>85.326089999999994</v>
      </c>
      <c r="T23" s="431">
        <v>3</v>
      </c>
    </row>
    <row r="24" spans="1:20" x14ac:dyDescent="0.25">
      <c r="A24" s="13">
        <v>19</v>
      </c>
      <c r="B24" s="14" t="s">
        <v>115</v>
      </c>
      <c r="C24" s="14" t="s">
        <v>14</v>
      </c>
      <c r="D24" s="457">
        <v>134.7792</v>
      </c>
      <c r="E24" s="398">
        <v>76</v>
      </c>
      <c r="F24" s="458">
        <v>322</v>
      </c>
      <c r="G24" s="482">
        <v>23.076920000000001</v>
      </c>
      <c r="H24" s="407">
        <v>42.352939999999997</v>
      </c>
      <c r="I24" s="483">
        <f t="shared" si="0"/>
        <v>9.7737540814479988</v>
      </c>
      <c r="J24" s="17">
        <v>1066</v>
      </c>
      <c r="K24" s="392">
        <v>1073</v>
      </c>
      <c r="L24" s="392">
        <v>83</v>
      </c>
      <c r="M24" s="407">
        <f t="shared" si="1"/>
        <v>100.65666041275799</v>
      </c>
      <c r="N24" s="392">
        <f t="shared" si="2"/>
        <v>28.233923578751163</v>
      </c>
      <c r="O24" s="431">
        <v>4</v>
      </c>
      <c r="P24" s="392">
        <f t="shared" si="3"/>
        <v>266.5</v>
      </c>
      <c r="Q24" s="392">
        <f t="shared" si="4"/>
        <v>268.25</v>
      </c>
      <c r="R24" s="392">
        <f t="shared" si="5"/>
        <v>20.75</v>
      </c>
      <c r="S24" s="490">
        <v>80.371350000000007</v>
      </c>
      <c r="T24" s="431">
        <v>7</v>
      </c>
    </row>
    <row r="25" spans="1:20" x14ac:dyDescent="0.25">
      <c r="A25" s="13">
        <v>20</v>
      </c>
      <c r="B25" s="14" t="s">
        <v>116</v>
      </c>
      <c r="C25" s="14" t="s">
        <v>14</v>
      </c>
      <c r="D25" s="457">
        <v>161.27959999999999</v>
      </c>
      <c r="E25" s="398">
        <v>83</v>
      </c>
      <c r="F25" s="458">
        <v>325</v>
      </c>
      <c r="G25" s="482">
        <v>41.94529</v>
      </c>
      <c r="H25" s="407">
        <v>46.923079999999999</v>
      </c>
      <c r="I25" s="483">
        <f t="shared" si="0"/>
        <v>19.682021982932</v>
      </c>
      <c r="J25" s="17">
        <v>730</v>
      </c>
      <c r="K25" s="392">
        <v>742</v>
      </c>
      <c r="L25" s="392">
        <v>33</v>
      </c>
      <c r="M25" s="407">
        <f t="shared" si="1"/>
        <v>101.64383561643835</v>
      </c>
      <c r="N25" s="392">
        <f t="shared" si="2"/>
        <v>16.233153638814017</v>
      </c>
      <c r="O25" s="431">
        <v>3</v>
      </c>
      <c r="P25" s="392">
        <f t="shared" si="3"/>
        <v>243.33333333333334</v>
      </c>
      <c r="Q25" s="392">
        <f t="shared" si="4"/>
        <v>247.33333333333334</v>
      </c>
      <c r="R25" s="392">
        <f t="shared" si="5"/>
        <v>11</v>
      </c>
      <c r="S25" s="490">
        <v>83.904110000000003</v>
      </c>
      <c r="T25" s="431">
        <v>5</v>
      </c>
    </row>
    <row r="26" spans="1:20" x14ac:dyDescent="0.25">
      <c r="A26" s="13">
        <v>21</v>
      </c>
      <c r="B26" s="14" t="s">
        <v>22</v>
      </c>
      <c r="C26" s="14" t="s">
        <v>14</v>
      </c>
      <c r="D26" s="457">
        <v>124.2302</v>
      </c>
      <c r="E26" s="398">
        <v>66</v>
      </c>
      <c r="F26" s="458">
        <v>370</v>
      </c>
      <c r="G26" s="482">
        <v>24.150939999999999</v>
      </c>
      <c r="H26" s="407">
        <v>40.350879999999997</v>
      </c>
      <c r="I26" s="483">
        <f t="shared" si="0"/>
        <v>9.7451168182719989</v>
      </c>
      <c r="J26" s="17">
        <v>732</v>
      </c>
      <c r="K26" s="392">
        <v>736</v>
      </c>
      <c r="L26" s="392">
        <v>45</v>
      </c>
      <c r="M26" s="407">
        <f t="shared" si="1"/>
        <v>100.5464480874317</v>
      </c>
      <c r="N26" s="392">
        <f t="shared" si="2"/>
        <v>22.316576086956523</v>
      </c>
      <c r="O26" s="431">
        <v>3.5</v>
      </c>
      <c r="P26" s="392">
        <f t="shared" si="3"/>
        <v>209.14285714285714</v>
      </c>
      <c r="Q26" s="392">
        <f t="shared" si="4"/>
        <v>210.28571428571428</v>
      </c>
      <c r="R26" s="392">
        <f t="shared" si="5"/>
        <v>12.857142857142858</v>
      </c>
      <c r="S26" s="490">
        <v>88.702929999999995</v>
      </c>
      <c r="T26" s="431">
        <v>4</v>
      </c>
    </row>
    <row r="27" spans="1:20" x14ac:dyDescent="0.25">
      <c r="A27" s="13">
        <v>22</v>
      </c>
      <c r="B27" s="14" t="s">
        <v>23</v>
      </c>
      <c r="C27" s="14" t="s">
        <v>14</v>
      </c>
      <c r="D27" s="457">
        <v>114.7478</v>
      </c>
      <c r="E27" s="398">
        <v>62</v>
      </c>
      <c r="F27" s="458">
        <v>217</v>
      </c>
      <c r="G27" s="482">
        <v>24.347829999999998</v>
      </c>
      <c r="H27" s="407">
        <v>39.285710000000002</v>
      </c>
      <c r="I27" s="483">
        <f t="shared" si="0"/>
        <v>9.5652178850930003</v>
      </c>
      <c r="J27" s="17">
        <v>274</v>
      </c>
      <c r="K27" s="392">
        <v>264</v>
      </c>
      <c r="L27" s="392">
        <v>24</v>
      </c>
      <c r="M27" s="407">
        <f t="shared" si="1"/>
        <v>96.350364963503651</v>
      </c>
      <c r="N27" s="392">
        <f t="shared" si="2"/>
        <v>33.18181818181818</v>
      </c>
      <c r="O27" s="431">
        <v>1.3</v>
      </c>
      <c r="P27" s="392">
        <f t="shared" si="3"/>
        <v>210.76923076923077</v>
      </c>
      <c r="Q27" s="392">
        <f t="shared" si="4"/>
        <v>203.07692307692307</v>
      </c>
      <c r="R27" s="392">
        <f t="shared" si="5"/>
        <v>18.46153846153846</v>
      </c>
      <c r="S27" s="490">
        <v>89.908259999999999</v>
      </c>
      <c r="T27" s="431">
        <v>2</v>
      </c>
    </row>
    <row r="28" spans="1:20" x14ac:dyDescent="0.25">
      <c r="A28" s="13">
        <v>23</v>
      </c>
      <c r="B28" s="14" t="s">
        <v>24</v>
      </c>
      <c r="C28" s="14" t="s">
        <v>25</v>
      </c>
      <c r="D28" s="457">
        <v>193.18</v>
      </c>
      <c r="E28" s="398">
        <v>102.5</v>
      </c>
      <c r="F28" s="458">
        <v>389</v>
      </c>
      <c r="G28" s="482">
        <v>19.5</v>
      </c>
      <c r="H28" s="407">
        <v>26.829270000000001</v>
      </c>
      <c r="I28" s="483">
        <f t="shared" si="0"/>
        <v>5.2317076500000006</v>
      </c>
      <c r="J28" s="17">
        <v>1581</v>
      </c>
      <c r="K28" s="392">
        <v>1617</v>
      </c>
      <c r="L28" s="392">
        <v>192</v>
      </c>
      <c r="M28" s="407">
        <f t="shared" si="1"/>
        <v>102.27703984819733</v>
      </c>
      <c r="N28" s="392">
        <f t="shared" si="2"/>
        <v>43.339517625231913</v>
      </c>
      <c r="O28" s="431">
        <v>10.6</v>
      </c>
      <c r="P28" s="392">
        <f t="shared" si="3"/>
        <v>149.15094339622641</v>
      </c>
      <c r="Q28" s="392">
        <f t="shared" si="4"/>
        <v>152.54716981132077</v>
      </c>
      <c r="R28" s="392">
        <f t="shared" si="5"/>
        <v>18.113207547169811</v>
      </c>
      <c r="S28" s="490">
        <v>76.989869999999996</v>
      </c>
      <c r="T28" s="431">
        <v>12</v>
      </c>
    </row>
    <row r="29" spans="1:20" x14ac:dyDescent="0.25">
      <c r="A29" s="13">
        <v>24</v>
      </c>
      <c r="B29" s="14" t="s">
        <v>26</v>
      </c>
      <c r="C29" s="14" t="s">
        <v>25</v>
      </c>
      <c r="D29" s="457">
        <v>103.2877</v>
      </c>
      <c r="E29" s="398">
        <v>70</v>
      </c>
      <c r="F29" s="458">
        <v>202</v>
      </c>
      <c r="G29" s="482">
        <v>25.342459999999999</v>
      </c>
      <c r="H29" s="407">
        <v>14.28572</v>
      </c>
      <c r="I29" s="483">
        <f t="shared" si="0"/>
        <v>3.6203528767119995</v>
      </c>
      <c r="J29" s="17">
        <v>415</v>
      </c>
      <c r="K29" s="392">
        <v>396</v>
      </c>
      <c r="L29" s="392">
        <v>61</v>
      </c>
      <c r="M29" s="407">
        <f t="shared" si="1"/>
        <v>95.421686746987959</v>
      </c>
      <c r="N29" s="392">
        <f t="shared" si="2"/>
        <v>56.224747474747474</v>
      </c>
      <c r="O29" s="431">
        <v>2</v>
      </c>
      <c r="P29" s="392">
        <f t="shared" si="3"/>
        <v>207.5</v>
      </c>
      <c r="Q29" s="392">
        <f t="shared" si="4"/>
        <v>198</v>
      </c>
      <c r="R29" s="392">
        <f t="shared" si="5"/>
        <v>30.5</v>
      </c>
      <c r="S29" s="490">
        <v>78.095240000000004</v>
      </c>
      <c r="T29" s="431">
        <v>2</v>
      </c>
    </row>
    <row r="30" spans="1:20" x14ac:dyDescent="0.25">
      <c r="A30" s="13">
        <v>25</v>
      </c>
      <c r="B30" s="14" t="s">
        <v>27</v>
      </c>
      <c r="C30" s="14" t="s">
        <v>25</v>
      </c>
      <c r="D30" s="457">
        <v>111.6833</v>
      </c>
      <c r="E30" s="398">
        <v>62</v>
      </c>
      <c r="F30" s="458">
        <v>260</v>
      </c>
      <c r="G30" s="482">
        <v>26.25</v>
      </c>
      <c r="H30" s="407">
        <v>21.818180000000002</v>
      </c>
      <c r="I30" s="483">
        <f t="shared" si="0"/>
        <v>5.7272722500000013</v>
      </c>
      <c r="J30" s="17">
        <v>578</v>
      </c>
      <c r="K30" s="392">
        <v>572</v>
      </c>
      <c r="L30" s="392">
        <v>79</v>
      </c>
      <c r="M30" s="407">
        <f t="shared" si="1"/>
        <v>98.961937716262966</v>
      </c>
      <c r="N30" s="392">
        <f t="shared" si="2"/>
        <v>50.410839160839153</v>
      </c>
      <c r="O30" s="431">
        <v>4</v>
      </c>
      <c r="P30" s="392">
        <f t="shared" si="3"/>
        <v>144.5</v>
      </c>
      <c r="Q30" s="392">
        <f t="shared" si="4"/>
        <v>143</v>
      </c>
      <c r="R30" s="392">
        <f t="shared" si="5"/>
        <v>19.75</v>
      </c>
      <c r="S30" s="490">
        <v>80.645160000000004</v>
      </c>
      <c r="T30" s="431">
        <v>4</v>
      </c>
    </row>
    <row r="31" spans="1:20" x14ac:dyDescent="0.25">
      <c r="A31" s="13">
        <v>26</v>
      </c>
      <c r="B31" s="14" t="s">
        <v>28</v>
      </c>
      <c r="C31" s="14" t="s">
        <v>25</v>
      </c>
      <c r="D31" s="457">
        <v>73.493510000000001</v>
      </c>
      <c r="E31" s="398">
        <v>48</v>
      </c>
      <c r="F31" s="458">
        <v>175</v>
      </c>
      <c r="G31" s="482">
        <v>7.1428580000000004</v>
      </c>
      <c r="H31" s="407">
        <v>50</v>
      </c>
      <c r="I31" s="483">
        <f t="shared" si="0"/>
        <v>3.5714290000000002</v>
      </c>
      <c r="J31" s="17">
        <v>354</v>
      </c>
      <c r="K31" s="392">
        <v>345</v>
      </c>
      <c r="L31" s="392">
        <v>38</v>
      </c>
      <c r="M31" s="407">
        <f t="shared" si="1"/>
        <v>97.457627118644069</v>
      </c>
      <c r="N31" s="392">
        <f t="shared" si="2"/>
        <v>40.20289855072464</v>
      </c>
      <c r="O31" s="431">
        <v>2</v>
      </c>
      <c r="P31" s="392">
        <f t="shared" si="3"/>
        <v>177</v>
      </c>
      <c r="Q31" s="392">
        <f t="shared" si="4"/>
        <v>172.5</v>
      </c>
      <c r="R31" s="392">
        <f t="shared" si="5"/>
        <v>19</v>
      </c>
      <c r="S31" s="490">
        <v>78.260869999999997</v>
      </c>
      <c r="T31" s="431">
        <v>2</v>
      </c>
    </row>
    <row r="32" spans="1:20" x14ac:dyDescent="0.25">
      <c r="A32" s="13">
        <v>27</v>
      </c>
      <c r="B32" s="14" t="s">
        <v>29</v>
      </c>
      <c r="C32" s="14" t="s">
        <v>25</v>
      </c>
      <c r="D32" s="457">
        <v>269.92779999999999</v>
      </c>
      <c r="E32" s="398">
        <v>136.5</v>
      </c>
      <c r="F32" s="458">
        <v>554</v>
      </c>
      <c r="G32" s="482">
        <v>28.35051</v>
      </c>
      <c r="H32" s="407">
        <v>48.888890000000004</v>
      </c>
      <c r="I32" s="483">
        <f t="shared" si="0"/>
        <v>13.860249648339002</v>
      </c>
      <c r="J32" s="17">
        <v>533</v>
      </c>
      <c r="K32" s="392">
        <v>533</v>
      </c>
      <c r="L32" s="392">
        <v>96</v>
      </c>
      <c r="M32" s="407">
        <f t="shared" si="1"/>
        <v>100</v>
      </c>
      <c r="N32" s="392">
        <f t="shared" si="2"/>
        <v>65.74108818011257</v>
      </c>
      <c r="O32" s="431">
        <v>2.7</v>
      </c>
      <c r="P32" s="392">
        <f t="shared" si="3"/>
        <v>197.40740740740739</v>
      </c>
      <c r="Q32" s="392">
        <f t="shared" si="4"/>
        <v>197.40740740740739</v>
      </c>
      <c r="R32" s="392">
        <f t="shared" si="5"/>
        <v>35.55555555555555</v>
      </c>
      <c r="S32" s="490">
        <v>76.023390000000006</v>
      </c>
      <c r="T32" s="431">
        <v>3</v>
      </c>
    </row>
    <row r="33" spans="1:20" x14ac:dyDescent="0.25">
      <c r="A33" s="13">
        <v>28</v>
      </c>
      <c r="B33" s="14" t="s">
        <v>30</v>
      </c>
      <c r="C33" s="14" t="s">
        <v>25</v>
      </c>
      <c r="D33" s="457">
        <v>307.54689999999999</v>
      </c>
      <c r="E33" s="398">
        <v>225.5</v>
      </c>
      <c r="F33" s="458">
        <v>658</v>
      </c>
      <c r="G33" s="482">
        <v>22.65625</v>
      </c>
      <c r="H33" s="407">
        <v>18.518519999999999</v>
      </c>
      <c r="I33" s="483">
        <f t="shared" si="0"/>
        <v>4.1956021874999996</v>
      </c>
      <c r="J33" s="17">
        <v>333</v>
      </c>
      <c r="K33" s="392">
        <v>346</v>
      </c>
      <c r="L33" s="392">
        <v>85</v>
      </c>
      <c r="M33" s="407">
        <f t="shared" si="1"/>
        <v>103.9039039039039</v>
      </c>
      <c r="N33" s="392">
        <f t="shared" si="2"/>
        <v>89.667630057803464</v>
      </c>
      <c r="O33" s="431">
        <v>1.7000000000000002</v>
      </c>
      <c r="P33" s="392">
        <f t="shared" si="3"/>
        <v>195.88235294117646</v>
      </c>
      <c r="Q33" s="392">
        <f t="shared" si="4"/>
        <v>203.52941176470586</v>
      </c>
      <c r="R33" s="392">
        <f t="shared" si="5"/>
        <v>49.999999999999993</v>
      </c>
      <c r="S33" s="490">
        <v>75.652180000000001</v>
      </c>
      <c r="T33" s="431">
        <v>1</v>
      </c>
    </row>
    <row r="34" spans="1:20" x14ac:dyDescent="0.25">
      <c r="A34" s="13">
        <v>29</v>
      </c>
      <c r="B34" s="14" t="s">
        <v>31</v>
      </c>
      <c r="C34" s="14" t="s">
        <v>25</v>
      </c>
      <c r="D34" s="457">
        <v>164.4744</v>
      </c>
      <c r="E34" s="398">
        <v>93</v>
      </c>
      <c r="F34" s="458">
        <v>410</v>
      </c>
      <c r="G34" s="482">
        <v>18.589739999999999</v>
      </c>
      <c r="H34" s="407">
        <v>25.925930000000001</v>
      </c>
      <c r="I34" s="483">
        <f t="shared" si="0"/>
        <v>4.8195629795819999</v>
      </c>
      <c r="J34" s="17">
        <v>463</v>
      </c>
      <c r="K34" s="392">
        <v>465</v>
      </c>
      <c r="L34" s="392">
        <v>46</v>
      </c>
      <c r="M34" s="407">
        <f t="shared" si="1"/>
        <v>100.43196544276458</v>
      </c>
      <c r="N34" s="392">
        <f t="shared" si="2"/>
        <v>36.107526881720432</v>
      </c>
      <c r="O34" s="431">
        <v>3</v>
      </c>
      <c r="P34" s="392">
        <f t="shared" si="3"/>
        <v>154.33333333333334</v>
      </c>
      <c r="Q34" s="392">
        <f t="shared" si="4"/>
        <v>155</v>
      </c>
      <c r="R34" s="392">
        <f t="shared" si="5"/>
        <v>15.333333333333334</v>
      </c>
      <c r="S34" s="490">
        <v>69.930070000000001</v>
      </c>
      <c r="T34" s="431">
        <v>3</v>
      </c>
    </row>
    <row r="35" spans="1:20" x14ac:dyDescent="0.25">
      <c r="A35" s="13">
        <v>30</v>
      </c>
      <c r="B35" s="14" t="s">
        <v>32</v>
      </c>
      <c r="C35" s="14" t="s">
        <v>25</v>
      </c>
      <c r="D35" s="457">
        <v>139.93879999999999</v>
      </c>
      <c r="E35" s="398">
        <v>104</v>
      </c>
      <c r="F35" s="458">
        <v>254</v>
      </c>
      <c r="G35" s="482">
        <v>28.746179999999999</v>
      </c>
      <c r="H35" s="407">
        <v>29.87013</v>
      </c>
      <c r="I35" s="483">
        <f t="shared" si="0"/>
        <v>8.586521336034</v>
      </c>
      <c r="J35" s="17">
        <v>560</v>
      </c>
      <c r="K35" s="392">
        <v>551</v>
      </c>
      <c r="L35" s="392">
        <v>91</v>
      </c>
      <c r="M35" s="407">
        <f t="shared" si="1"/>
        <v>98.392857142857139</v>
      </c>
      <c r="N35" s="392">
        <f t="shared" si="2"/>
        <v>60.281306715063522</v>
      </c>
      <c r="O35" s="431">
        <v>4</v>
      </c>
      <c r="P35" s="392">
        <f t="shared" si="3"/>
        <v>140</v>
      </c>
      <c r="Q35" s="392">
        <f t="shared" si="4"/>
        <v>137.75</v>
      </c>
      <c r="R35" s="392">
        <f t="shared" si="5"/>
        <v>22.75</v>
      </c>
      <c r="S35" s="490">
        <v>89.273359999999997</v>
      </c>
      <c r="T35" s="431">
        <v>4</v>
      </c>
    </row>
    <row r="36" spans="1:20" x14ac:dyDescent="0.25">
      <c r="A36" s="13">
        <v>31</v>
      </c>
      <c r="B36" s="14" t="s">
        <v>33</v>
      </c>
      <c r="C36" s="14" t="s">
        <v>34</v>
      </c>
      <c r="D36" s="457">
        <v>156.55459999999999</v>
      </c>
      <c r="E36" s="398">
        <v>90</v>
      </c>
      <c r="F36" s="458">
        <v>329</v>
      </c>
      <c r="G36" s="482">
        <v>15.966390000000001</v>
      </c>
      <c r="H36" s="407">
        <v>57.894739999999999</v>
      </c>
      <c r="I36" s="483">
        <f t="shared" si="0"/>
        <v>9.243699977886001</v>
      </c>
      <c r="J36" s="17">
        <v>435</v>
      </c>
      <c r="K36" s="392">
        <v>414</v>
      </c>
      <c r="L36" s="392">
        <v>60</v>
      </c>
      <c r="M36" s="407">
        <f t="shared" si="1"/>
        <v>95.172413793103445</v>
      </c>
      <c r="N36" s="392">
        <f t="shared" si="2"/>
        <v>52.89855072463768</v>
      </c>
      <c r="O36" s="431">
        <v>2</v>
      </c>
      <c r="P36" s="392">
        <f t="shared" si="3"/>
        <v>217.5</v>
      </c>
      <c r="Q36" s="392">
        <f t="shared" si="4"/>
        <v>207</v>
      </c>
      <c r="R36" s="392">
        <f t="shared" si="5"/>
        <v>30</v>
      </c>
      <c r="S36" s="490">
        <v>84.403670000000005</v>
      </c>
      <c r="T36" s="431">
        <v>2</v>
      </c>
    </row>
    <row r="37" spans="1:20" x14ac:dyDescent="0.25">
      <c r="A37" s="13">
        <v>32</v>
      </c>
      <c r="B37" s="14" t="s">
        <v>35</v>
      </c>
      <c r="C37" s="14" t="s">
        <v>34</v>
      </c>
      <c r="D37" s="457">
        <v>385.48779999999999</v>
      </c>
      <c r="E37" s="398">
        <v>174</v>
      </c>
      <c r="F37" s="458">
        <v>966</v>
      </c>
      <c r="G37" s="482">
        <v>21.7636</v>
      </c>
      <c r="H37" s="407">
        <v>36.734699999999997</v>
      </c>
      <c r="I37" s="483">
        <f t="shared" si="0"/>
        <v>7.9947931691999994</v>
      </c>
      <c r="J37" s="17">
        <v>899</v>
      </c>
      <c r="K37" s="392">
        <v>927</v>
      </c>
      <c r="L37" s="392">
        <v>254</v>
      </c>
      <c r="M37" s="407">
        <f t="shared" si="1"/>
        <v>103.11457174638488</v>
      </c>
      <c r="N37" s="392">
        <f t="shared" si="2"/>
        <v>100.01078748651564</v>
      </c>
      <c r="O37" s="431">
        <v>5</v>
      </c>
      <c r="P37" s="392">
        <f t="shared" si="3"/>
        <v>179.8</v>
      </c>
      <c r="Q37" s="392">
        <f t="shared" si="4"/>
        <v>185.4</v>
      </c>
      <c r="R37" s="392">
        <f t="shared" si="5"/>
        <v>50.8</v>
      </c>
      <c r="S37" s="490">
        <v>79.793819999999997</v>
      </c>
      <c r="T37" s="431">
        <v>5</v>
      </c>
    </row>
    <row r="38" spans="1:20" x14ac:dyDescent="0.25">
      <c r="A38" s="13">
        <v>33</v>
      </c>
      <c r="B38" s="14" t="s">
        <v>36</v>
      </c>
      <c r="C38" s="14" t="s">
        <v>34</v>
      </c>
      <c r="D38" s="457">
        <v>194.79949999999999</v>
      </c>
      <c r="E38" s="398">
        <v>82</v>
      </c>
      <c r="F38" s="458">
        <v>391</v>
      </c>
      <c r="G38" s="482">
        <v>23.543119999999998</v>
      </c>
      <c r="H38" s="407">
        <v>53.409089999999999</v>
      </c>
      <c r="I38" s="483">
        <f t="shared" ref="I38:I69" si="6">G38*H38/100</f>
        <v>12.574166149607999</v>
      </c>
      <c r="J38" s="17">
        <v>931</v>
      </c>
      <c r="K38" s="392">
        <v>911</v>
      </c>
      <c r="L38" s="392">
        <v>164</v>
      </c>
      <c r="M38" s="407">
        <f t="shared" ref="M38:M69" si="7">K38/J38*100</f>
        <v>97.851772287862516</v>
      </c>
      <c r="N38" s="392">
        <f t="shared" ref="N38:N69" si="8">L38/K38*365</f>
        <v>65.708013172338084</v>
      </c>
      <c r="O38" s="431">
        <v>7</v>
      </c>
      <c r="P38" s="392">
        <f t="shared" ref="P38:P69" si="9">J38/$O38</f>
        <v>133</v>
      </c>
      <c r="Q38" s="392">
        <f t="shared" ref="Q38:Q69" si="10">K38/$O38</f>
        <v>130.14285714285714</v>
      </c>
      <c r="R38" s="392">
        <f t="shared" ref="R38:R69" si="11">L38/$O38</f>
        <v>23.428571428571427</v>
      </c>
      <c r="S38" s="490">
        <v>87.531170000000003</v>
      </c>
      <c r="T38" s="431">
        <v>7</v>
      </c>
    </row>
    <row r="39" spans="1:20" x14ac:dyDescent="0.25">
      <c r="A39" s="13">
        <v>34</v>
      </c>
      <c r="B39" s="14" t="s">
        <v>37</v>
      </c>
      <c r="C39" s="14" t="s">
        <v>34</v>
      </c>
      <c r="D39" s="457">
        <v>206.05680000000001</v>
      </c>
      <c r="E39" s="398">
        <v>121</v>
      </c>
      <c r="F39" s="458">
        <v>582</v>
      </c>
      <c r="G39" s="482">
        <v>10.91703</v>
      </c>
      <c r="H39" s="407">
        <v>48</v>
      </c>
      <c r="I39" s="483">
        <f t="shared" si="6"/>
        <v>5.2401744000000008</v>
      </c>
      <c r="J39" s="17">
        <v>543</v>
      </c>
      <c r="K39" s="392">
        <v>545</v>
      </c>
      <c r="L39" s="392">
        <v>115</v>
      </c>
      <c r="M39" s="407">
        <f t="shared" si="7"/>
        <v>100.3683241252302</v>
      </c>
      <c r="N39" s="392">
        <f t="shared" si="8"/>
        <v>77.018348623853214</v>
      </c>
      <c r="O39" s="431">
        <v>2.2999999999999998</v>
      </c>
      <c r="P39" s="392">
        <f t="shared" si="9"/>
        <v>236.08695652173915</v>
      </c>
      <c r="Q39" s="392">
        <f t="shared" si="10"/>
        <v>236.95652173913047</v>
      </c>
      <c r="R39" s="392">
        <f t="shared" si="11"/>
        <v>50.000000000000007</v>
      </c>
      <c r="S39" s="490">
        <v>84.951449999999994</v>
      </c>
      <c r="T39" s="431">
        <v>2</v>
      </c>
    </row>
    <row r="40" spans="1:20" x14ac:dyDescent="0.25">
      <c r="A40" s="13">
        <v>35</v>
      </c>
      <c r="B40" s="14" t="s">
        <v>38</v>
      </c>
      <c r="C40" s="14" t="s">
        <v>34</v>
      </c>
      <c r="D40" s="457">
        <v>139.61109999999999</v>
      </c>
      <c r="E40" s="398">
        <v>85</v>
      </c>
      <c r="F40" s="458">
        <v>230</v>
      </c>
      <c r="G40" s="482">
        <v>40.740740000000002</v>
      </c>
      <c r="H40" s="407">
        <v>45.454549999999998</v>
      </c>
      <c r="I40" s="483">
        <f t="shared" si="6"/>
        <v>18.518520033670001</v>
      </c>
      <c r="J40" s="17">
        <v>460</v>
      </c>
      <c r="K40" s="392">
        <v>445</v>
      </c>
      <c r="L40" s="392">
        <v>56</v>
      </c>
      <c r="M40" s="407">
        <f t="shared" si="7"/>
        <v>96.739130434782609</v>
      </c>
      <c r="N40" s="392">
        <f t="shared" si="8"/>
        <v>45.932584269662925</v>
      </c>
      <c r="O40" s="431">
        <v>2.5</v>
      </c>
      <c r="P40" s="392">
        <f t="shared" si="9"/>
        <v>184</v>
      </c>
      <c r="Q40" s="392">
        <f t="shared" si="10"/>
        <v>178</v>
      </c>
      <c r="R40" s="392">
        <f t="shared" si="11"/>
        <v>22.4</v>
      </c>
      <c r="S40" s="490">
        <v>86.394559999999998</v>
      </c>
      <c r="T40" s="431">
        <v>3</v>
      </c>
    </row>
    <row r="41" spans="1:20" x14ac:dyDescent="0.25">
      <c r="A41" s="13">
        <v>36</v>
      </c>
      <c r="B41" s="14" t="s">
        <v>117</v>
      </c>
      <c r="C41" s="14" t="s">
        <v>34</v>
      </c>
      <c r="D41" s="457">
        <v>201.86510000000001</v>
      </c>
      <c r="E41" s="398">
        <v>111</v>
      </c>
      <c r="F41" s="458">
        <v>466</v>
      </c>
      <c r="G41" s="482">
        <v>41.094149999999999</v>
      </c>
      <c r="H41" s="407">
        <v>53.61842</v>
      </c>
      <c r="I41" s="483">
        <f t="shared" si="6"/>
        <v>22.03403394243</v>
      </c>
      <c r="J41" s="17">
        <v>1331</v>
      </c>
      <c r="K41" s="392">
        <v>1338</v>
      </c>
      <c r="L41" s="392">
        <v>236</v>
      </c>
      <c r="M41" s="407">
        <f t="shared" si="7"/>
        <v>100.5259203606311</v>
      </c>
      <c r="N41" s="392">
        <f t="shared" si="8"/>
        <v>64.379671150971603</v>
      </c>
      <c r="O41" s="431">
        <v>11</v>
      </c>
      <c r="P41" s="392">
        <f t="shared" si="9"/>
        <v>121</v>
      </c>
      <c r="Q41" s="392">
        <f t="shared" si="10"/>
        <v>121.63636363636364</v>
      </c>
      <c r="R41" s="392">
        <f t="shared" si="11"/>
        <v>21.454545454545453</v>
      </c>
      <c r="S41" s="490">
        <v>88.500720000000001</v>
      </c>
      <c r="T41" s="431">
        <v>12</v>
      </c>
    </row>
    <row r="42" spans="1:20" x14ac:dyDescent="0.25">
      <c r="A42" s="13">
        <v>37</v>
      </c>
      <c r="B42" s="14" t="s">
        <v>39</v>
      </c>
      <c r="C42" s="14" t="s">
        <v>34</v>
      </c>
      <c r="D42" s="457">
        <v>337.33100000000002</v>
      </c>
      <c r="E42" s="398">
        <v>172</v>
      </c>
      <c r="F42" s="458">
        <v>756</v>
      </c>
      <c r="G42" s="482">
        <v>33.103450000000002</v>
      </c>
      <c r="H42" s="407">
        <v>55.813960000000002</v>
      </c>
      <c r="I42" s="483">
        <f t="shared" si="6"/>
        <v>18.476346341620001</v>
      </c>
      <c r="J42" s="17">
        <v>452</v>
      </c>
      <c r="K42" s="392">
        <v>449</v>
      </c>
      <c r="L42" s="392">
        <v>92</v>
      </c>
      <c r="M42" s="407">
        <f t="shared" si="7"/>
        <v>99.336283185840713</v>
      </c>
      <c r="N42" s="392">
        <f t="shared" si="8"/>
        <v>74.788418708240528</v>
      </c>
      <c r="O42" s="431">
        <v>2</v>
      </c>
      <c r="P42" s="392">
        <f t="shared" si="9"/>
        <v>226</v>
      </c>
      <c r="Q42" s="392">
        <f t="shared" si="10"/>
        <v>224.5</v>
      </c>
      <c r="R42" s="392">
        <f t="shared" si="11"/>
        <v>46</v>
      </c>
      <c r="S42" s="490">
        <v>86.614170000000001</v>
      </c>
      <c r="T42" s="431">
        <v>2</v>
      </c>
    </row>
    <row r="43" spans="1:20" x14ac:dyDescent="0.25">
      <c r="A43" s="13">
        <v>38</v>
      </c>
      <c r="B43" s="14" t="s">
        <v>40</v>
      </c>
      <c r="C43" s="14" t="s">
        <v>34</v>
      </c>
      <c r="D43" s="457">
        <v>249.3229</v>
      </c>
      <c r="E43" s="398">
        <v>128.5</v>
      </c>
      <c r="F43" s="458">
        <v>584</v>
      </c>
      <c r="G43" s="482">
        <v>21.875</v>
      </c>
      <c r="H43" s="407">
        <v>56.25</v>
      </c>
      <c r="I43" s="483">
        <f t="shared" si="6"/>
        <v>12.3046875</v>
      </c>
      <c r="J43" s="17">
        <v>315</v>
      </c>
      <c r="K43" s="392">
        <v>304</v>
      </c>
      <c r="L43" s="392">
        <v>63</v>
      </c>
      <c r="M43" s="407">
        <f t="shared" si="7"/>
        <v>96.507936507936506</v>
      </c>
      <c r="N43" s="392">
        <f t="shared" si="8"/>
        <v>75.641447368421055</v>
      </c>
      <c r="O43" s="431">
        <v>2</v>
      </c>
      <c r="P43" s="392">
        <f t="shared" si="9"/>
        <v>157.5</v>
      </c>
      <c r="Q43" s="392">
        <f t="shared" si="10"/>
        <v>152</v>
      </c>
      <c r="R43" s="392">
        <f t="shared" si="11"/>
        <v>31.5</v>
      </c>
      <c r="S43" s="490">
        <v>87.912090000000006</v>
      </c>
      <c r="T43" s="431">
        <v>3</v>
      </c>
    </row>
    <row r="44" spans="1:20" x14ac:dyDescent="0.25">
      <c r="A44" s="13">
        <v>39</v>
      </c>
      <c r="B44" s="14" t="s">
        <v>41</v>
      </c>
      <c r="C44" s="14" t="s">
        <v>34</v>
      </c>
      <c r="D44" s="457">
        <v>176.72470000000001</v>
      </c>
      <c r="E44" s="398">
        <v>94</v>
      </c>
      <c r="F44" s="458">
        <v>405</v>
      </c>
      <c r="G44" s="482">
        <v>20.707070000000002</v>
      </c>
      <c r="H44" s="407">
        <v>52.941180000000003</v>
      </c>
      <c r="I44" s="483">
        <f t="shared" si="6"/>
        <v>10.962567201426003</v>
      </c>
      <c r="J44" s="17">
        <v>748</v>
      </c>
      <c r="K44" s="392">
        <v>749</v>
      </c>
      <c r="L44" s="392">
        <v>136</v>
      </c>
      <c r="M44" s="407">
        <f t="shared" si="7"/>
        <v>100.13368983957218</v>
      </c>
      <c r="N44" s="392">
        <f t="shared" si="8"/>
        <v>66.275033377837119</v>
      </c>
      <c r="O44" s="431">
        <v>6</v>
      </c>
      <c r="P44" s="392">
        <f t="shared" si="9"/>
        <v>124.66666666666667</v>
      </c>
      <c r="Q44" s="392">
        <f t="shared" si="10"/>
        <v>124.83333333333333</v>
      </c>
      <c r="R44" s="392">
        <f t="shared" si="11"/>
        <v>22.666666666666668</v>
      </c>
      <c r="S44" s="490">
        <v>83.733329999999995</v>
      </c>
      <c r="T44" s="431">
        <v>6</v>
      </c>
    </row>
    <row r="45" spans="1:20" x14ac:dyDescent="0.25">
      <c r="A45" s="13">
        <v>40</v>
      </c>
      <c r="B45" s="14" t="s">
        <v>42</v>
      </c>
      <c r="C45" s="14" t="s">
        <v>34</v>
      </c>
      <c r="D45" s="457">
        <v>233.3586</v>
      </c>
      <c r="E45" s="398">
        <v>125</v>
      </c>
      <c r="F45" s="458">
        <v>513</v>
      </c>
      <c r="G45" s="482">
        <v>13.545820000000001</v>
      </c>
      <c r="H45" s="407">
        <v>60.606059999999999</v>
      </c>
      <c r="I45" s="483">
        <f t="shared" si="6"/>
        <v>8.2095877966920003</v>
      </c>
      <c r="J45" s="17">
        <v>462</v>
      </c>
      <c r="K45" s="392">
        <v>506</v>
      </c>
      <c r="L45" s="392">
        <v>78</v>
      </c>
      <c r="M45" s="407">
        <f t="shared" si="7"/>
        <v>109.52380952380953</v>
      </c>
      <c r="N45" s="392">
        <f t="shared" si="8"/>
        <v>56.264822134387352</v>
      </c>
      <c r="O45" s="431">
        <v>2</v>
      </c>
      <c r="P45" s="392">
        <f t="shared" si="9"/>
        <v>231</v>
      </c>
      <c r="Q45" s="392">
        <f t="shared" si="10"/>
        <v>253</v>
      </c>
      <c r="R45" s="392">
        <f t="shared" si="11"/>
        <v>39</v>
      </c>
      <c r="S45" s="490">
        <v>90.376570000000001</v>
      </c>
      <c r="T45" s="431">
        <v>2</v>
      </c>
    </row>
    <row r="46" spans="1:20" x14ac:dyDescent="0.25">
      <c r="A46" s="13">
        <v>41</v>
      </c>
      <c r="B46" s="14" t="s">
        <v>43</v>
      </c>
      <c r="C46" s="14" t="s">
        <v>44</v>
      </c>
      <c r="D46" s="457">
        <v>205.31360000000001</v>
      </c>
      <c r="E46" s="398">
        <v>110</v>
      </c>
      <c r="F46" s="458">
        <v>461</v>
      </c>
      <c r="G46" s="482">
        <v>22.64808</v>
      </c>
      <c r="H46" s="407">
        <v>35</v>
      </c>
      <c r="I46" s="483">
        <f t="shared" si="6"/>
        <v>7.9268280000000004</v>
      </c>
      <c r="J46" s="17">
        <v>1042</v>
      </c>
      <c r="K46" s="392">
        <v>1021</v>
      </c>
      <c r="L46" s="392">
        <v>222</v>
      </c>
      <c r="M46" s="407">
        <f t="shared" si="7"/>
        <v>97.984644913627633</v>
      </c>
      <c r="N46" s="392">
        <f t="shared" si="8"/>
        <v>79.363369245837418</v>
      </c>
      <c r="O46" s="431">
        <v>6</v>
      </c>
      <c r="P46" s="392">
        <f t="shared" si="9"/>
        <v>173.66666666666666</v>
      </c>
      <c r="Q46" s="392">
        <f t="shared" si="10"/>
        <v>170.16666666666666</v>
      </c>
      <c r="R46" s="392">
        <f t="shared" si="11"/>
        <v>37</v>
      </c>
      <c r="S46" s="490">
        <v>84.854370000000003</v>
      </c>
      <c r="T46" s="431">
        <v>9</v>
      </c>
    </row>
    <row r="47" spans="1:20" x14ac:dyDescent="0.25">
      <c r="A47" s="13">
        <v>42</v>
      </c>
      <c r="B47" s="14" t="s">
        <v>45</v>
      </c>
      <c r="C47" s="14" t="s">
        <v>44</v>
      </c>
      <c r="D47" s="457">
        <v>498.98860000000002</v>
      </c>
      <c r="E47" s="398">
        <v>259.5</v>
      </c>
      <c r="F47" s="458">
        <v>1166</v>
      </c>
      <c r="G47" s="482">
        <v>10.36932</v>
      </c>
      <c r="H47" s="407">
        <v>65.079369999999997</v>
      </c>
      <c r="I47" s="483">
        <f t="shared" si="6"/>
        <v>6.748288129284</v>
      </c>
      <c r="J47" s="17">
        <v>1509</v>
      </c>
      <c r="K47" s="392">
        <v>1395</v>
      </c>
      <c r="L47" s="392">
        <v>820</v>
      </c>
      <c r="M47" s="407">
        <f t="shared" si="7"/>
        <v>92.445328031809154</v>
      </c>
      <c r="N47" s="392">
        <f t="shared" si="8"/>
        <v>214.55197132616487</v>
      </c>
      <c r="O47" s="431">
        <v>7.2</v>
      </c>
      <c r="P47" s="392">
        <f t="shared" si="9"/>
        <v>209.58333333333331</v>
      </c>
      <c r="Q47" s="392">
        <f t="shared" si="10"/>
        <v>193.75</v>
      </c>
      <c r="R47" s="392">
        <f t="shared" si="11"/>
        <v>113.88888888888889</v>
      </c>
      <c r="S47" s="490">
        <v>82.024169999999998</v>
      </c>
      <c r="T47" s="431">
        <v>8</v>
      </c>
    </row>
    <row r="48" spans="1:20" x14ac:dyDescent="0.25">
      <c r="A48" s="13">
        <v>43</v>
      </c>
      <c r="B48" s="14" t="s">
        <v>46</v>
      </c>
      <c r="C48" s="14" t="s">
        <v>44</v>
      </c>
      <c r="D48" s="457">
        <v>410.39319999999998</v>
      </c>
      <c r="E48" s="398">
        <v>205</v>
      </c>
      <c r="F48" s="458">
        <v>1095</v>
      </c>
      <c r="G48" s="482">
        <v>17.275279999999999</v>
      </c>
      <c r="H48" s="407">
        <v>47.91666</v>
      </c>
      <c r="I48" s="483">
        <f t="shared" si="6"/>
        <v>8.2777371816479999</v>
      </c>
      <c r="J48" s="17">
        <v>1451</v>
      </c>
      <c r="K48" s="392">
        <v>1548</v>
      </c>
      <c r="L48" s="392">
        <v>562</v>
      </c>
      <c r="M48" s="407">
        <f t="shared" si="7"/>
        <v>106.68504479669194</v>
      </c>
      <c r="N48" s="392">
        <f t="shared" si="8"/>
        <v>132.51291989664082</v>
      </c>
      <c r="O48" s="431">
        <v>10</v>
      </c>
      <c r="P48" s="392">
        <f t="shared" si="9"/>
        <v>145.1</v>
      </c>
      <c r="Q48" s="392">
        <f t="shared" si="10"/>
        <v>154.80000000000001</v>
      </c>
      <c r="R48" s="392">
        <f t="shared" si="11"/>
        <v>56.2</v>
      </c>
      <c r="S48" s="490">
        <v>81.751819999999995</v>
      </c>
      <c r="T48" s="431">
        <v>11</v>
      </c>
    </row>
    <row r="49" spans="1:20" x14ac:dyDescent="0.25">
      <c r="A49" s="13">
        <v>44</v>
      </c>
      <c r="B49" s="14" t="s">
        <v>47</v>
      </c>
      <c r="C49" s="14" t="s">
        <v>44</v>
      </c>
      <c r="D49" s="457">
        <v>334.79899999999998</v>
      </c>
      <c r="E49" s="398">
        <v>164</v>
      </c>
      <c r="F49" s="458">
        <v>818</v>
      </c>
      <c r="G49" s="482">
        <v>17.268039999999999</v>
      </c>
      <c r="H49" s="407">
        <v>53.846159999999998</v>
      </c>
      <c r="I49" s="483">
        <f t="shared" si="6"/>
        <v>9.2981764472639981</v>
      </c>
      <c r="J49" s="17">
        <v>718</v>
      </c>
      <c r="K49" s="392">
        <v>773</v>
      </c>
      <c r="L49" s="392">
        <v>146</v>
      </c>
      <c r="M49" s="407">
        <f t="shared" si="7"/>
        <v>107.66016713091922</v>
      </c>
      <c r="N49" s="392">
        <f t="shared" si="8"/>
        <v>68.939197930142299</v>
      </c>
      <c r="O49" s="431">
        <v>4</v>
      </c>
      <c r="P49" s="392">
        <f t="shared" si="9"/>
        <v>179.5</v>
      </c>
      <c r="Q49" s="392">
        <f t="shared" si="10"/>
        <v>193.25</v>
      </c>
      <c r="R49" s="392">
        <f t="shared" si="11"/>
        <v>36.5</v>
      </c>
      <c r="S49" s="490">
        <v>76.384839999999997</v>
      </c>
      <c r="T49" s="431">
        <v>6</v>
      </c>
    </row>
    <row r="50" spans="1:20" x14ac:dyDescent="0.25">
      <c r="A50" s="13">
        <v>45</v>
      </c>
      <c r="B50" s="14" t="s">
        <v>48</v>
      </c>
      <c r="C50" s="14" t="s">
        <v>44</v>
      </c>
      <c r="D50" s="457">
        <v>284.72109999999998</v>
      </c>
      <c r="E50" s="398">
        <v>157</v>
      </c>
      <c r="F50" s="458">
        <v>735</v>
      </c>
      <c r="G50" s="482">
        <v>37.414969999999997</v>
      </c>
      <c r="H50" s="407">
        <v>43.321300000000001</v>
      </c>
      <c r="I50" s="483">
        <f t="shared" si="6"/>
        <v>16.208651398610002</v>
      </c>
      <c r="J50" s="17">
        <v>1759</v>
      </c>
      <c r="K50" s="392">
        <v>1810</v>
      </c>
      <c r="L50" s="392">
        <v>448</v>
      </c>
      <c r="M50" s="407">
        <f t="shared" si="7"/>
        <v>102.89937464468449</v>
      </c>
      <c r="N50" s="392">
        <f t="shared" si="8"/>
        <v>90.342541436464089</v>
      </c>
      <c r="O50" s="431">
        <v>7</v>
      </c>
      <c r="P50" s="392">
        <f t="shared" si="9"/>
        <v>251.28571428571428</v>
      </c>
      <c r="Q50" s="392">
        <f t="shared" si="10"/>
        <v>258.57142857142856</v>
      </c>
      <c r="R50" s="392">
        <f t="shared" si="11"/>
        <v>64</v>
      </c>
      <c r="S50" s="490">
        <v>86.260450000000006</v>
      </c>
      <c r="T50" s="431">
        <v>12</v>
      </c>
    </row>
    <row r="51" spans="1:20" x14ac:dyDescent="0.25">
      <c r="A51" s="13">
        <v>46</v>
      </c>
      <c r="B51" s="14" t="s">
        <v>49</v>
      </c>
      <c r="C51" s="14" t="s">
        <v>44</v>
      </c>
      <c r="D51" s="457">
        <v>240.00899999999999</v>
      </c>
      <c r="E51" s="398">
        <v>64.5</v>
      </c>
      <c r="F51" s="458">
        <v>711</v>
      </c>
      <c r="G51" s="482">
        <v>26.905830000000002</v>
      </c>
      <c r="H51" s="407">
        <v>64.347819999999999</v>
      </c>
      <c r="I51" s="483">
        <f t="shared" si="6"/>
        <v>17.313315057905999</v>
      </c>
      <c r="J51" s="17">
        <v>820</v>
      </c>
      <c r="K51" s="392">
        <v>797</v>
      </c>
      <c r="L51" s="392">
        <v>174</v>
      </c>
      <c r="M51" s="407">
        <f t="shared" si="7"/>
        <v>97.195121951219505</v>
      </c>
      <c r="N51" s="392">
        <f t="shared" si="8"/>
        <v>79.686323713927237</v>
      </c>
      <c r="O51" s="431">
        <v>5</v>
      </c>
      <c r="P51" s="392">
        <f t="shared" si="9"/>
        <v>164</v>
      </c>
      <c r="Q51" s="392">
        <f t="shared" si="10"/>
        <v>159.4</v>
      </c>
      <c r="R51" s="392">
        <f t="shared" si="11"/>
        <v>34.799999999999997</v>
      </c>
      <c r="S51" s="490">
        <v>80.825249999999997</v>
      </c>
      <c r="T51" s="431">
        <v>7</v>
      </c>
    </row>
    <row r="52" spans="1:20" x14ac:dyDescent="0.25">
      <c r="A52" s="13">
        <v>47</v>
      </c>
      <c r="B52" s="14" t="s">
        <v>50</v>
      </c>
      <c r="C52" s="14" t="s">
        <v>44</v>
      </c>
      <c r="D52" s="457">
        <v>181.62090000000001</v>
      </c>
      <c r="E52" s="398">
        <v>82</v>
      </c>
      <c r="F52" s="458">
        <v>436</v>
      </c>
      <c r="G52" s="482">
        <v>23.582090000000001</v>
      </c>
      <c r="H52" s="407">
        <v>57.692309999999999</v>
      </c>
      <c r="I52" s="483">
        <f t="shared" si="6"/>
        <v>13.605052467279</v>
      </c>
      <c r="J52" s="17">
        <v>645</v>
      </c>
      <c r="K52" s="392">
        <v>649</v>
      </c>
      <c r="L52" s="392">
        <v>97</v>
      </c>
      <c r="M52" s="407">
        <f t="shared" si="7"/>
        <v>100.62015503875969</v>
      </c>
      <c r="N52" s="392">
        <f t="shared" si="8"/>
        <v>54.553158705701073</v>
      </c>
      <c r="O52" s="431">
        <v>4</v>
      </c>
      <c r="P52" s="392">
        <f t="shared" si="9"/>
        <v>161.25</v>
      </c>
      <c r="Q52" s="392">
        <f t="shared" si="10"/>
        <v>162.25</v>
      </c>
      <c r="R52" s="392">
        <f t="shared" si="11"/>
        <v>24.25</v>
      </c>
      <c r="S52" s="490">
        <v>85.245900000000006</v>
      </c>
      <c r="T52" s="431">
        <v>4</v>
      </c>
    </row>
    <row r="53" spans="1:20" x14ac:dyDescent="0.25">
      <c r="A53" s="13">
        <v>48</v>
      </c>
      <c r="B53" s="14" t="s">
        <v>51</v>
      </c>
      <c r="C53" s="14" t="s">
        <v>44</v>
      </c>
      <c r="D53" s="457">
        <v>192.50569999999999</v>
      </c>
      <c r="E53" s="398">
        <v>96</v>
      </c>
      <c r="F53" s="458">
        <v>392</v>
      </c>
      <c r="G53" s="482">
        <v>8.701136</v>
      </c>
      <c r="H53" s="407">
        <v>63.934429999999999</v>
      </c>
      <c r="I53" s="483">
        <f t="shared" si="6"/>
        <v>5.5630217051247994</v>
      </c>
      <c r="J53" s="17">
        <v>1345</v>
      </c>
      <c r="K53" s="392">
        <v>1405</v>
      </c>
      <c r="L53" s="392">
        <v>269</v>
      </c>
      <c r="M53" s="407">
        <f t="shared" si="7"/>
        <v>104.46096654275092</v>
      </c>
      <c r="N53" s="392">
        <f t="shared" si="8"/>
        <v>69.882562277580078</v>
      </c>
      <c r="O53" s="431">
        <v>8</v>
      </c>
      <c r="P53" s="392">
        <f t="shared" si="9"/>
        <v>168.125</v>
      </c>
      <c r="Q53" s="392">
        <f t="shared" si="10"/>
        <v>175.625</v>
      </c>
      <c r="R53" s="392">
        <f t="shared" si="11"/>
        <v>33.625</v>
      </c>
      <c r="S53" s="490">
        <v>80.82902</v>
      </c>
      <c r="T53" s="431">
        <v>8</v>
      </c>
    </row>
    <row r="54" spans="1:20" x14ac:dyDescent="0.25">
      <c r="A54" s="13">
        <v>49</v>
      </c>
      <c r="B54" s="14" t="s">
        <v>52</v>
      </c>
      <c r="C54" s="14" t="s">
        <v>44</v>
      </c>
      <c r="D54" s="457">
        <v>141.6319</v>
      </c>
      <c r="E54" s="398">
        <v>58</v>
      </c>
      <c r="F54" s="458">
        <v>341</v>
      </c>
      <c r="G54" s="482">
        <v>14.80959</v>
      </c>
      <c r="H54" s="407">
        <v>57.731960000000001</v>
      </c>
      <c r="I54" s="483">
        <f t="shared" si="6"/>
        <v>8.5498665749639997</v>
      </c>
      <c r="J54" s="17">
        <v>1256</v>
      </c>
      <c r="K54" s="392">
        <v>1288</v>
      </c>
      <c r="L54" s="392">
        <v>160</v>
      </c>
      <c r="M54" s="407">
        <f t="shared" si="7"/>
        <v>102.54777070063695</v>
      </c>
      <c r="N54" s="392">
        <f t="shared" si="8"/>
        <v>45.341614906832298</v>
      </c>
      <c r="O54" s="431">
        <v>6.5</v>
      </c>
      <c r="P54" s="392">
        <f t="shared" si="9"/>
        <v>193.23076923076923</v>
      </c>
      <c r="Q54" s="392">
        <f t="shared" si="10"/>
        <v>198.15384615384616</v>
      </c>
      <c r="R54" s="392">
        <f t="shared" si="11"/>
        <v>24.615384615384617</v>
      </c>
      <c r="S54" s="490">
        <v>84.970240000000004</v>
      </c>
      <c r="T54" s="431">
        <v>8</v>
      </c>
    </row>
    <row r="55" spans="1:20" x14ac:dyDescent="0.25">
      <c r="A55" s="13">
        <v>50</v>
      </c>
      <c r="B55" s="14" t="s">
        <v>53</v>
      </c>
      <c r="C55" s="14" t="s">
        <v>44</v>
      </c>
      <c r="D55" s="457">
        <v>361.26589999999999</v>
      </c>
      <c r="E55" s="398">
        <v>187</v>
      </c>
      <c r="F55" s="458">
        <v>857</v>
      </c>
      <c r="G55" s="482">
        <v>13.192349999999999</v>
      </c>
      <c r="H55" s="407">
        <v>61.864409999999999</v>
      </c>
      <c r="I55" s="483">
        <f t="shared" si="6"/>
        <v>8.1613694926349982</v>
      </c>
      <c r="J55" s="17">
        <v>1719</v>
      </c>
      <c r="K55" s="392">
        <v>1721</v>
      </c>
      <c r="L55" s="392">
        <v>595</v>
      </c>
      <c r="M55" s="407">
        <f t="shared" si="7"/>
        <v>100.11634671320535</v>
      </c>
      <c r="N55" s="392">
        <f t="shared" si="8"/>
        <v>126.19116792562463</v>
      </c>
      <c r="O55" s="431">
        <v>9.6999999999999993</v>
      </c>
      <c r="P55" s="392">
        <f t="shared" si="9"/>
        <v>177.21649484536084</v>
      </c>
      <c r="Q55" s="392">
        <f t="shared" si="10"/>
        <v>177.42268041237114</v>
      </c>
      <c r="R55" s="392">
        <f t="shared" si="11"/>
        <v>61.340206185567013</v>
      </c>
      <c r="S55" s="490">
        <v>77.272729999999996</v>
      </c>
      <c r="T55" s="431">
        <v>12</v>
      </c>
    </row>
    <row r="56" spans="1:20" x14ac:dyDescent="0.25">
      <c r="A56" s="13">
        <v>51</v>
      </c>
      <c r="B56" s="14" t="s">
        <v>54</v>
      </c>
      <c r="C56" s="14" t="s">
        <v>55</v>
      </c>
      <c r="D56" s="457">
        <v>218.71270000000001</v>
      </c>
      <c r="E56" s="398">
        <v>114</v>
      </c>
      <c r="F56" s="458">
        <v>496</v>
      </c>
      <c r="G56" s="482">
        <v>28.1768</v>
      </c>
      <c r="H56" s="407">
        <v>38.095239999999997</v>
      </c>
      <c r="I56" s="483">
        <f t="shared" si="6"/>
        <v>10.734019584319999</v>
      </c>
      <c r="J56" s="17">
        <v>488</v>
      </c>
      <c r="K56" s="392">
        <v>499</v>
      </c>
      <c r="L56" s="392">
        <v>51</v>
      </c>
      <c r="M56" s="407">
        <f t="shared" si="7"/>
        <v>102.25409836065573</v>
      </c>
      <c r="N56" s="392">
        <f t="shared" si="8"/>
        <v>37.304609218436873</v>
      </c>
      <c r="O56" s="431">
        <v>3.1</v>
      </c>
      <c r="P56" s="392">
        <f t="shared" si="9"/>
        <v>157.41935483870967</v>
      </c>
      <c r="Q56" s="392">
        <f t="shared" si="10"/>
        <v>160.96774193548387</v>
      </c>
      <c r="R56" s="392">
        <f t="shared" si="11"/>
        <v>16.451612903225804</v>
      </c>
      <c r="S56" s="490">
        <v>73.939390000000003</v>
      </c>
      <c r="T56" s="431">
        <v>3</v>
      </c>
    </row>
    <row r="57" spans="1:20" x14ac:dyDescent="0.25">
      <c r="A57" s="13">
        <v>52</v>
      </c>
      <c r="B57" s="14" t="s">
        <v>56</v>
      </c>
      <c r="C57" s="14" t="s">
        <v>55</v>
      </c>
      <c r="D57" s="457">
        <v>164.72370000000001</v>
      </c>
      <c r="E57" s="398">
        <v>68</v>
      </c>
      <c r="F57" s="458">
        <v>264.5</v>
      </c>
      <c r="G57" s="482">
        <v>27.63158</v>
      </c>
      <c r="H57" s="407">
        <v>22.105260000000001</v>
      </c>
      <c r="I57" s="483">
        <f t="shared" si="6"/>
        <v>6.1080326011080004</v>
      </c>
      <c r="J57" s="17">
        <v>869</v>
      </c>
      <c r="K57" s="392">
        <v>875</v>
      </c>
      <c r="L57" s="392">
        <v>100</v>
      </c>
      <c r="M57" s="407">
        <f t="shared" si="7"/>
        <v>100.6904487917146</v>
      </c>
      <c r="N57" s="392">
        <f t="shared" si="8"/>
        <v>41.714285714285715</v>
      </c>
      <c r="O57" s="431">
        <v>5.5</v>
      </c>
      <c r="P57" s="392">
        <f t="shared" si="9"/>
        <v>158</v>
      </c>
      <c r="Q57" s="392">
        <f t="shared" si="10"/>
        <v>159.09090909090909</v>
      </c>
      <c r="R57" s="392">
        <f t="shared" si="11"/>
        <v>18.181818181818183</v>
      </c>
      <c r="S57" s="490">
        <v>91.549289999999999</v>
      </c>
      <c r="T57" s="431">
        <v>6</v>
      </c>
    </row>
    <row r="58" spans="1:20" x14ac:dyDescent="0.25">
      <c r="A58" s="13">
        <v>53</v>
      </c>
      <c r="B58" s="14" t="s">
        <v>57</v>
      </c>
      <c r="C58" s="14" t="s">
        <v>55</v>
      </c>
      <c r="D58" s="457">
        <v>139.72</v>
      </c>
      <c r="E58" s="398">
        <v>82</v>
      </c>
      <c r="F58" s="458">
        <v>296</v>
      </c>
      <c r="G58" s="482">
        <v>30.22222</v>
      </c>
      <c r="H58" s="407">
        <v>33.898310000000002</v>
      </c>
      <c r="I58" s="483">
        <f t="shared" si="6"/>
        <v>10.244821824482001</v>
      </c>
      <c r="J58" s="17">
        <v>511</v>
      </c>
      <c r="K58" s="392">
        <v>485</v>
      </c>
      <c r="L58" s="392">
        <v>102</v>
      </c>
      <c r="M58" s="407">
        <f t="shared" si="7"/>
        <v>94.911937377690805</v>
      </c>
      <c r="N58" s="392">
        <f t="shared" si="8"/>
        <v>76.762886597938149</v>
      </c>
      <c r="O58" s="431">
        <v>2</v>
      </c>
      <c r="P58" s="392">
        <f t="shared" si="9"/>
        <v>255.5</v>
      </c>
      <c r="Q58" s="392">
        <f t="shared" si="10"/>
        <v>242.5</v>
      </c>
      <c r="R58" s="392">
        <f t="shared" si="11"/>
        <v>51</v>
      </c>
      <c r="S58" s="490">
        <v>82.383420000000001</v>
      </c>
      <c r="T58" s="431">
        <v>3</v>
      </c>
    </row>
    <row r="59" spans="1:20" x14ac:dyDescent="0.25">
      <c r="A59" s="13">
        <v>54</v>
      </c>
      <c r="B59" s="14" t="s">
        <v>58</v>
      </c>
      <c r="C59" s="14" t="s">
        <v>55</v>
      </c>
      <c r="D59" s="457">
        <v>159.79740000000001</v>
      </c>
      <c r="E59" s="398">
        <v>82</v>
      </c>
      <c r="F59" s="458">
        <v>371</v>
      </c>
      <c r="G59" s="482">
        <v>30.065359999999998</v>
      </c>
      <c r="H59" s="407">
        <v>41.860469999999999</v>
      </c>
      <c r="I59" s="483">
        <f t="shared" si="6"/>
        <v>12.585501003191998</v>
      </c>
      <c r="J59" s="17">
        <v>415</v>
      </c>
      <c r="K59" s="392">
        <v>415</v>
      </c>
      <c r="L59" s="392">
        <v>39</v>
      </c>
      <c r="M59" s="407">
        <f t="shared" si="7"/>
        <v>100</v>
      </c>
      <c r="N59" s="392">
        <f t="shared" si="8"/>
        <v>34.30120481927711</v>
      </c>
      <c r="O59" s="431">
        <v>3</v>
      </c>
      <c r="P59" s="392">
        <f t="shared" si="9"/>
        <v>138.33333333333334</v>
      </c>
      <c r="Q59" s="392">
        <f t="shared" si="10"/>
        <v>138.33333333333334</v>
      </c>
      <c r="R59" s="392">
        <f t="shared" si="11"/>
        <v>13</v>
      </c>
      <c r="S59" s="490">
        <v>83.458640000000003</v>
      </c>
      <c r="T59" s="431">
        <v>3</v>
      </c>
    </row>
    <row r="60" spans="1:20" x14ac:dyDescent="0.25">
      <c r="A60" s="13">
        <v>55</v>
      </c>
      <c r="B60" s="14" t="s">
        <v>59</v>
      </c>
      <c r="C60" s="14" t="s">
        <v>55</v>
      </c>
      <c r="D60" s="457">
        <v>138.89529999999999</v>
      </c>
      <c r="E60" s="398">
        <v>75</v>
      </c>
      <c r="F60" s="458">
        <v>283</v>
      </c>
      <c r="G60" s="482">
        <v>21.989529999999998</v>
      </c>
      <c r="H60" s="407">
        <v>23.170729999999999</v>
      </c>
      <c r="I60" s="483">
        <f t="shared" si="6"/>
        <v>5.0951346245689999</v>
      </c>
      <c r="J60" s="17">
        <v>803</v>
      </c>
      <c r="K60" s="392">
        <v>814</v>
      </c>
      <c r="L60" s="392">
        <v>68</v>
      </c>
      <c r="M60" s="407">
        <f t="shared" si="7"/>
        <v>101.36986301369863</v>
      </c>
      <c r="N60" s="392">
        <f t="shared" si="8"/>
        <v>30.491400491400491</v>
      </c>
      <c r="O60" s="431">
        <v>3.95</v>
      </c>
      <c r="P60" s="392">
        <f t="shared" si="9"/>
        <v>203.29113924050631</v>
      </c>
      <c r="Q60" s="392">
        <f t="shared" si="10"/>
        <v>206.07594936708861</v>
      </c>
      <c r="R60" s="392">
        <f t="shared" si="11"/>
        <v>17.215189873417721</v>
      </c>
      <c r="S60" s="490">
        <v>87.743740000000003</v>
      </c>
      <c r="T60" s="431">
        <v>4</v>
      </c>
    </row>
    <row r="61" spans="1:20" x14ac:dyDescent="0.25">
      <c r="A61" s="13">
        <v>56</v>
      </c>
      <c r="B61" s="14" t="s">
        <v>60</v>
      </c>
      <c r="C61" s="14" t="s">
        <v>55</v>
      </c>
      <c r="D61" s="457">
        <v>113.6982</v>
      </c>
      <c r="E61" s="398">
        <v>49.5</v>
      </c>
      <c r="F61" s="458">
        <v>247</v>
      </c>
      <c r="G61" s="482">
        <v>34.101379999999999</v>
      </c>
      <c r="H61" s="407">
        <v>25.925930000000001</v>
      </c>
      <c r="I61" s="483">
        <f t="shared" si="6"/>
        <v>8.8410999078339998</v>
      </c>
      <c r="J61" s="17">
        <v>867</v>
      </c>
      <c r="K61" s="392">
        <v>879</v>
      </c>
      <c r="L61" s="392">
        <v>52</v>
      </c>
      <c r="M61" s="407">
        <f t="shared" si="7"/>
        <v>101.3840830449827</v>
      </c>
      <c r="N61" s="392">
        <f t="shared" si="8"/>
        <v>21.592718998862345</v>
      </c>
      <c r="O61" s="431">
        <v>5.25</v>
      </c>
      <c r="P61" s="392">
        <f t="shared" si="9"/>
        <v>165.14285714285714</v>
      </c>
      <c r="Q61" s="392">
        <f t="shared" si="10"/>
        <v>167.42857142857142</v>
      </c>
      <c r="R61" s="392">
        <f t="shared" si="11"/>
        <v>9.9047619047619051</v>
      </c>
      <c r="S61" s="490">
        <v>89.054730000000006</v>
      </c>
      <c r="T61" s="431">
        <v>6</v>
      </c>
    </row>
    <row r="62" spans="1:20" x14ac:dyDescent="0.25">
      <c r="A62" s="13">
        <v>57</v>
      </c>
      <c r="B62" s="14" t="s">
        <v>61</v>
      </c>
      <c r="C62" s="14" t="s">
        <v>55</v>
      </c>
      <c r="D62" s="457">
        <v>241.35560000000001</v>
      </c>
      <c r="E62" s="398">
        <v>116.5</v>
      </c>
      <c r="F62" s="458">
        <v>491</v>
      </c>
      <c r="G62" s="482">
        <v>29.44444</v>
      </c>
      <c r="H62" s="407">
        <v>45.23809</v>
      </c>
      <c r="I62" s="483">
        <f t="shared" si="6"/>
        <v>13.320102267196001</v>
      </c>
      <c r="J62" s="17">
        <v>476</v>
      </c>
      <c r="K62" s="392">
        <v>453</v>
      </c>
      <c r="L62" s="392">
        <v>69</v>
      </c>
      <c r="M62" s="407">
        <f t="shared" si="7"/>
        <v>95.168067226890756</v>
      </c>
      <c r="N62" s="392">
        <f t="shared" si="8"/>
        <v>55.596026490066222</v>
      </c>
      <c r="O62" s="431">
        <v>2.5</v>
      </c>
      <c r="P62" s="392">
        <f t="shared" si="9"/>
        <v>190.4</v>
      </c>
      <c r="Q62" s="392">
        <f t="shared" si="10"/>
        <v>181.2</v>
      </c>
      <c r="R62" s="392">
        <f t="shared" si="11"/>
        <v>27.6</v>
      </c>
      <c r="S62" s="490">
        <v>80.124219999999994</v>
      </c>
      <c r="T62" s="431">
        <v>3</v>
      </c>
    </row>
    <row r="63" spans="1:20" x14ac:dyDescent="0.25">
      <c r="A63" s="13">
        <v>58</v>
      </c>
      <c r="B63" s="14" t="s">
        <v>62</v>
      </c>
      <c r="C63" s="14" t="s">
        <v>55</v>
      </c>
      <c r="D63" s="457">
        <v>144.4444</v>
      </c>
      <c r="E63" s="398">
        <v>87</v>
      </c>
      <c r="F63" s="458">
        <v>322</v>
      </c>
      <c r="G63" s="482">
        <v>21.637429999999998</v>
      </c>
      <c r="H63" s="407">
        <v>29.411770000000001</v>
      </c>
      <c r="I63" s="483">
        <f t="shared" si="6"/>
        <v>6.3639511455109989</v>
      </c>
      <c r="J63" s="17">
        <v>311</v>
      </c>
      <c r="K63" s="392">
        <v>331</v>
      </c>
      <c r="L63" s="392">
        <v>33</v>
      </c>
      <c r="M63" s="407">
        <f t="shared" si="7"/>
        <v>106.43086816720258</v>
      </c>
      <c r="N63" s="392">
        <f t="shared" si="8"/>
        <v>36.389728096676741</v>
      </c>
      <c r="O63" s="431">
        <v>1.75</v>
      </c>
      <c r="P63" s="392">
        <f t="shared" si="9"/>
        <v>177.71428571428572</v>
      </c>
      <c r="Q63" s="392">
        <f t="shared" si="10"/>
        <v>189.14285714285714</v>
      </c>
      <c r="R63" s="392">
        <f t="shared" si="11"/>
        <v>18.857142857142858</v>
      </c>
      <c r="S63" s="490">
        <v>81.410259999999994</v>
      </c>
      <c r="T63" s="431">
        <v>2</v>
      </c>
    </row>
    <row r="64" spans="1:20" x14ac:dyDescent="0.25">
      <c r="A64" s="13">
        <v>59</v>
      </c>
      <c r="B64" s="14" t="s">
        <v>63</v>
      </c>
      <c r="C64" s="14" t="s">
        <v>55</v>
      </c>
      <c r="D64" s="457">
        <v>69.633669999999995</v>
      </c>
      <c r="E64" s="398">
        <v>43</v>
      </c>
      <c r="F64" s="458">
        <v>165</v>
      </c>
      <c r="G64" s="482">
        <v>15.84158</v>
      </c>
      <c r="H64" s="407">
        <v>42.857140000000001</v>
      </c>
      <c r="I64" s="483">
        <f t="shared" si="6"/>
        <v>6.7892481188120009</v>
      </c>
      <c r="J64" s="17">
        <v>651</v>
      </c>
      <c r="K64" s="392">
        <v>651</v>
      </c>
      <c r="L64" s="392">
        <v>19</v>
      </c>
      <c r="M64" s="407">
        <f t="shared" si="7"/>
        <v>100</v>
      </c>
      <c r="N64" s="392">
        <f t="shared" si="8"/>
        <v>10.65284178187404</v>
      </c>
      <c r="O64" s="431">
        <v>2</v>
      </c>
      <c r="P64" s="392">
        <f t="shared" si="9"/>
        <v>325.5</v>
      </c>
      <c r="Q64" s="392">
        <f t="shared" si="10"/>
        <v>325.5</v>
      </c>
      <c r="R64" s="392">
        <f t="shared" si="11"/>
        <v>9.5</v>
      </c>
      <c r="S64" s="490">
        <v>87.878780000000006</v>
      </c>
      <c r="T64" s="431">
        <v>2</v>
      </c>
    </row>
    <row r="65" spans="1:20" x14ac:dyDescent="0.25">
      <c r="A65" s="13">
        <v>60</v>
      </c>
      <c r="B65" s="14" t="s">
        <v>64</v>
      </c>
      <c r="C65" s="14" t="s">
        <v>55</v>
      </c>
      <c r="D65" s="457">
        <v>91.268169999999998</v>
      </c>
      <c r="E65" s="398">
        <v>53</v>
      </c>
      <c r="F65" s="458">
        <v>194</v>
      </c>
      <c r="G65" s="482">
        <v>24.06015</v>
      </c>
      <c r="H65" s="407">
        <v>22.619050000000001</v>
      </c>
      <c r="I65" s="483">
        <f t="shared" si="6"/>
        <v>5.4421773585750008</v>
      </c>
      <c r="J65" s="17">
        <v>762</v>
      </c>
      <c r="K65" s="392">
        <v>794</v>
      </c>
      <c r="L65" s="392">
        <v>70</v>
      </c>
      <c r="M65" s="407">
        <f t="shared" si="7"/>
        <v>104.1994750656168</v>
      </c>
      <c r="N65" s="392">
        <f t="shared" si="8"/>
        <v>32.178841309823675</v>
      </c>
      <c r="O65" s="431">
        <v>4</v>
      </c>
      <c r="P65" s="392">
        <f t="shared" si="9"/>
        <v>190.5</v>
      </c>
      <c r="Q65" s="392">
        <f t="shared" si="10"/>
        <v>198.5</v>
      </c>
      <c r="R65" s="392">
        <f t="shared" si="11"/>
        <v>17.5</v>
      </c>
      <c r="S65" s="490">
        <v>89.673910000000006</v>
      </c>
      <c r="T65" s="431">
        <v>4</v>
      </c>
    </row>
    <row r="66" spans="1:20" x14ac:dyDescent="0.25">
      <c r="A66" s="13">
        <v>61</v>
      </c>
      <c r="B66" s="14" t="s">
        <v>65</v>
      </c>
      <c r="C66" s="14" t="s">
        <v>55</v>
      </c>
      <c r="D66" s="457">
        <v>134.10900000000001</v>
      </c>
      <c r="E66" s="398">
        <v>64.5</v>
      </c>
      <c r="F66" s="458">
        <v>311</v>
      </c>
      <c r="G66" s="482">
        <v>23.30827</v>
      </c>
      <c r="H66" s="407">
        <v>20</v>
      </c>
      <c r="I66" s="483">
        <f t="shared" si="6"/>
        <v>4.6616539999999995</v>
      </c>
      <c r="J66" s="17">
        <v>632</v>
      </c>
      <c r="K66" s="392">
        <v>630</v>
      </c>
      <c r="L66" s="392">
        <v>60</v>
      </c>
      <c r="M66" s="407">
        <f t="shared" si="7"/>
        <v>99.683544303797461</v>
      </c>
      <c r="N66" s="392">
        <f t="shared" si="8"/>
        <v>34.761904761904759</v>
      </c>
      <c r="O66" s="431">
        <v>3</v>
      </c>
      <c r="P66" s="392">
        <f t="shared" si="9"/>
        <v>210.66666666666666</v>
      </c>
      <c r="Q66" s="392">
        <f t="shared" si="10"/>
        <v>210</v>
      </c>
      <c r="R66" s="392">
        <f t="shared" si="11"/>
        <v>20</v>
      </c>
      <c r="S66" s="490">
        <v>90.476190000000003</v>
      </c>
      <c r="T66" s="431">
        <v>4</v>
      </c>
    </row>
    <row r="67" spans="1:20" x14ac:dyDescent="0.25">
      <c r="A67" s="13">
        <v>62</v>
      </c>
      <c r="B67" s="14" t="s">
        <v>66</v>
      </c>
      <c r="C67" s="14" t="s">
        <v>67</v>
      </c>
      <c r="D67" s="457">
        <v>115.42789999999999</v>
      </c>
      <c r="E67" s="398">
        <v>97</v>
      </c>
      <c r="F67" s="458">
        <v>218</v>
      </c>
      <c r="G67" s="482">
        <v>21.62162</v>
      </c>
      <c r="H67" s="407">
        <v>23.25582</v>
      </c>
      <c r="I67" s="483">
        <f t="shared" si="6"/>
        <v>5.0282850282840004</v>
      </c>
      <c r="J67" s="17">
        <v>559</v>
      </c>
      <c r="K67" s="392">
        <v>561</v>
      </c>
      <c r="L67" s="392">
        <v>86</v>
      </c>
      <c r="M67" s="407">
        <f t="shared" si="7"/>
        <v>100.3577817531306</v>
      </c>
      <c r="N67" s="392">
        <f t="shared" si="8"/>
        <v>55.953654188948306</v>
      </c>
      <c r="O67" s="431">
        <v>2</v>
      </c>
      <c r="P67" s="392">
        <f t="shared" si="9"/>
        <v>279.5</v>
      </c>
      <c r="Q67" s="392">
        <f t="shared" si="10"/>
        <v>280.5</v>
      </c>
      <c r="R67" s="392">
        <f t="shared" si="11"/>
        <v>43</v>
      </c>
      <c r="S67" s="490">
        <v>72.527469999999994</v>
      </c>
      <c r="T67" s="431">
        <v>2</v>
      </c>
    </row>
    <row r="68" spans="1:20" x14ac:dyDescent="0.25">
      <c r="A68" s="13">
        <v>63</v>
      </c>
      <c r="B68" s="14" t="s">
        <v>68</v>
      </c>
      <c r="C68" s="14" t="s">
        <v>67</v>
      </c>
      <c r="D68" s="457">
        <v>90.869079999999997</v>
      </c>
      <c r="E68" s="398">
        <v>55</v>
      </c>
      <c r="F68" s="458">
        <v>181</v>
      </c>
      <c r="G68" s="482">
        <v>25.682449999999999</v>
      </c>
      <c r="H68" s="407">
        <v>28.606359999999999</v>
      </c>
      <c r="I68" s="483">
        <f t="shared" si="6"/>
        <v>7.3468141038199999</v>
      </c>
      <c r="J68" s="17">
        <v>3099</v>
      </c>
      <c r="K68" s="392">
        <v>3112</v>
      </c>
      <c r="L68" s="392">
        <v>356</v>
      </c>
      <c r="M68" s="407">
        <f t="shared" si="7"/>
        <v>100.41949015811554</v>
      </c>
      <c r="N68" s="392">
        <f t="shared" si="8"/>
        <v>41.754498714652961</v>
      </c>
      <c r="O68" s="431">
        <v>16</v>
      </c>
      <c r="P68" s="392">
        <f t="shared" si="9"/>
        <v>193.6875</v>
      </c>
      <c r="Q68" s="392">
        <f t="shared" si="10"/>
        <v>194.5</v>
      </c>
      <c r="R68" s="392">
        <f t="shared" si="11"/>
        <v>22.25</v>
      </c>
      <c r="S68" s="490">
        <v>86.969520000000003</v>
      </c>
      <c r="T68" s="431">
        <v>16</v>
      </c>
    </row>
    <row r="69" spans="1:20" x14ac:dyDescent="0.25">
      <c r="A69" s="13">
        <v>64</v>
      </c>
      <c r="B69" s="14" t="s">
        <v>69</v>
      </c>
      <c r="C69" s="14" t="s">
        <v>67</v>
      </c>
      <c r="D69" s="457">
        <v>255.8519</v>
      </c>
      <c r="E69" s="398">
        <v>122</v>
      </c>
      <c r="F69" s="458">
        <v>555</v>
      </c>
      <c r="G69" s="482">
        <v>27.469139999999999</v>
      </c>
      <c r="H69" s="407">
        <v>27.02703</v>
      </c>
      <c r="I69" s="483">
        <f t="shared" si="6"/>
        <v>7.4240927085420001</v>
      </c>
      <c r="J69" s="17">
        <v>816</v>
      </c>
      <c r="K69" s="392">
        <v>795</v>
      </c>
      <c r="L69" s="392">
        <v>158</v>
      </c>
      <c r="M69" s="407">
        <f t="shared" si="7"/>
        <v>97.42647058823529</v>
      </c>
      <c r="N69" s="392">
        <f t="shared" si="8"/>
        <v>72.540880503144663</v>
      </c>
      <c r="O69" s="431">
        <v>4.5</v>
      </c>
      <c r="P69" s="392">
        <f t="shared" si="9"/>
        <v>181.33333333333334</v>
      </c>
      <c r="Q69" s="392">
        <f t="shared" si="10"/>
        <v>176.66666666666666</v>
      </c>
      <c r="R69" s="392">
        <f t="shared" si="11"/>
        <v>35.111111111111114</v>
      </c>
      <c r="S69" s="490">
        <v>70.723690000000005</v>
      </c>
      <c r="T69" s="431">
        <v>5</v>
      </c>
    </row>
    <row r="70" spans="1:20" x14ac:dyDescent="0.25">
      <c r="A70" s="13">
        <v>65</v>
      </c>
      <c r="B70" s="14" t="s">
        <v>70</v>
      </c>
      <c r="C70" s="14" t="s">
        <v>67</v>
      </c>
      <c r="D70" s="457">
        <v>124.26300000000001</v>
      </c>
      <c r="E70" s="398">
        <v>74</v>
      </c>
      <c r="F70" s="458">
        <v>294</v>
      </c>
      <c r="G70" s="482">
        <v>28.02768</v>
      </c>
      <c r="H70" s="407">
        <v>26.66667</v>
      </c>
      <c r="I70" s="483">
        <f t="shared" ref="I70:I91" si="12">G70*H70/100</f>
        <v>7.4740489342560004</v>
      </c>
      <c r="J70" s="17">
        <v>671</v>
      </c>
      <c r="K70" s="392">
        <v>685</v>
      </c>
      <c r="L70" s="392">
        <v>80</v>
      </c>
      <c r="M70" s="407">
        <f t="shared" ref="M70:M92" si="13">K70/J70*100</f>
        <v>102.08643815201192</v>
      </c>
      <c r="N70" s="392">
        <f t="shared" ref="N70:N92" si="14">L70/K70*365</f>
        <v>42.627737226277368</v>
      </c>
      <c r="O70" s="431">
        <v>4</v>
      </c>
      <c r="P70" s="392">
        <f t="shared" ref="P70:P91" si="15">J70/$O70</f>
        <v>167.75</v>
      </c>
      <c r="Q70" s="392">
        <f t="shared" ref="Q70:Q91" si="16">K70/$O70</f>
        <v>171.25</v>
      </c>
      <c r="R70" s="392">
        <f t="shared" ref="R70:R91" si="17">L70/$O70</f>
        <v>20</v>
      </c>
      <c r="S70" s="490">
        <v>88.345870000000005</v>
      </c>
      <c r="T70" s="431">
        <v>4</v>
      </c>
    </row>
    <row r="71" spans="1:20" x14ac:dyDescent="0.25">
      <c r="A71" s="13">
        <v>66</v>
      </c>
      <c r="B71" s="14" t="s">
        <v>71</v>
      </c>
      <c r="C71" s="14" t="s">
        <v>67</v>
      </c>
      <c r="D71" s="457">
        <v>132.9796</v>
      </c>
      <c r="E71" s="398">
        <v>81</v>
      </c>
      <c r="F71" s="458">
        <v>291</v>
      </c>
      <c r="G71" s="482">
        <v>26.82216</v>
      </c>
      <c r="H71" s="407">
        <v>27.160489999999999</v>
      </c>
      <c r="I71" s="483">
        <f t="shared" si="12"/>
        <v>7.2850300845840001</v>
      </c>
      <c r="J71" s="17">
        <v>627</v>
      </c>
      <c r="K71" s="392">
        <v>627</v>
      </c>
      <c r="L71" s="392">
        <v>106</v>
      </c>
      <c r="M71" s="407">
        <f t="shared" si="13"/>
        <v>100</v>
      </c>
      <c r="N71" s="392">
        <f t="shared" si="14"/>
        <v>61.706539074960126</v>
      </c>
      <c r="O71" s="431">
        <v>2.95</v>
      </c>
      <c r="P71" s="392">
        <f t="shared" si="15"/>
        <v>212.54237288135593</v>
      </c>
      <c r="Q71" s="392">
        <f t="shared" si="16"/>
        <v>212.54237288135593</v>
      </c>
      <c r="R71" s="392">
        <f t="shared" si="17"/>
        <v>35.932203389830505</v>
      </c>
      <c r="S71" s="490">
        <v>82.608699999999999</v>
      </c>
      <c r="T71" s="431">
        <v>4</v>
      </c>
    </row>
    <row r="72" spans="1:20" x14ac:dyDescent="0.25">
      <c r="A72" s="13">
        <v>67</v>
      </c>
      <c r="B72" s="14" t="s">
        <v>72</v>
      </c>
      <c r="C72" s="14" t="s">
        <v>67</v>
      </c>
      <c r="D72" s="457">
        <v>202.39340000000001</v>
      </c>
      <c r="E72" s="398">
        <v>133</v>
      </c>
      <c r="F72" s="458">
        <v>431</v>
      </c>
      <c r="G72" s="482">
        <v>27.488150000000001</v>
      </c>
      <c r="H72" s="407">
        <v>22.64151</v>
      </c>
      <c r="I72" s="483">
        <f t="shared" si="12"/>
        <v>6.223732231065001</v>
      </c>
      <c r="J72" s="17">
        <v>572</v>
      </c>
      <c r="K72" s="392">
        <v>603</v>
      </c>
      <c r="L72" s="392">
        <v>127</v>
      </c>
      <c r="M72" s="407">
        <f t="shared" si="13"/>
        <v>105.41958041958041</v>
      </c>
      <c r="N72" s="392">
        <f t="shared" si="14"/>
        <v>76.873963515754568</v>
      </c>
      <c r="O72" s="431">
        <v>4</v>
      </c>
      <c r="P72" s="392">
        <f t="shared" si="15"/>
        <v>143</v>
      </c>
      <c r="Q72" s="392">
        <f t="shared" si="16"/>
        <v>150.75</v>
      </c>
      <c r="R72" s="392">
        <f t="shared" si="17"/>
        <v>31.75</v>
      </c>
      <c r="S72" s="490">
        <v>82.587069999999997</v>
      </c>
      <c r="T72" s="431">
        <v>5</v>
      </c>
    </row>
    <row r="73" spans="1:20" x14ac:dyDescent="0.25">
      <c r="A73" s="13">
        <v>68</v>
      </c>
      <c r="B73" s="14" t="s">
        <v>73</v>
      </c>
      <c r="C73" s="14" t="s">
        <v>67</v>
      </c>
      <c r="D73" s="457">
        <v>207.95169999999999</v>
      </c>
      <c r="E73" s="398">
        <v>104</v>
      </c>
      <c r="F73" s="458">
        <v>553</v>
      </c>
      <c r="G73" s="482">
        <v>24.128679999999999</v>
      </c>
      <c r="H73" s="407">
        <v>50</v>
      </c>
      <c r="I73" s="483">
        <f t="shared" si="12"/>
        <v>12.06434</v>
      </c>
      <c r="J73" s="17">
        <v>696</v>
      </c>
      <c r="K73" s="392">
        <v>698</v>
      </c>
      <c r="L73" s="392">
        <v>128</v>
      </c>
      <c r="M73" s="407">
        <f t="shared" si="13"/>
        <v>100.28735632183907</v>
      </c>
      <c r="N73" s="392">
        <f t="shared" si="14"/>
        <v>66.934097421203433</v>
      </c>
      <c r="O73" s="431">
        <v>5</v>
      </c>
      <c r="P73" s="392">
        <f t="shared" si="15"/>
        <v>139.19999999999999</v>
      </c>
      <c r="Q73" s="392">
        <f t="shared" si="16"/>
        <v>139.6</v>
      </c>
      <c r="R73" s="392">
        <f t="shared" si="17"/>
        <v>25.6</v>
      </c>
      <c r="S73" s="490">
        <v>82.336179999999999</v>
      </c>
      <c r="T73" s="431">
        <v>3</v>
      </c>
    </row>
    <row r="74" spans="1:20" x14ac:dyDescent="0.25">
      <c r="A74" s="13">
        <v>69</v>
      </c>
      <c r="B74" s="14" t="s">
        <v>74</v>
      </c>
      <c r="C74" s="14" t="s">
        <v>67</v>
      </c>
      <c r="D74" s="457">
        <v>120.72580000000001</v>
      </c>
      <c r="E74" s="398">
        <v>75</v>
      </c>
      <c r="F74" s="458">
        <v>222</v>
      </c>
      <c r="G74" s="482">
        <v>31.1828</v>
      </c>
      <c r="H74" s="407">
        <v>25</v>
      </c>
      <c r="I74" s="483">
        <f t="shared" si="12"/>
        <v>7.7957000000000001</v>
      </c>
      <c r="J74" s="17">
        <v>515</v>
      </c>
      <c r="K74" s="392">
        <v>527</v>
      </c>
      <c r="L74" s="392">
        <v>56</v>
      </c>
      <c r="M74" s="407">
        <f t="shared" si="13"/>
        <v>102.33009708737863</v>
      </c>
      <c r="N74" s="392">
        <f t="shared" si="14"/>
        <v>38.785578747628087</v>
      </c>
      <c r="O74" s="431">
        <v>2.2000000000000002</v>
      </c>
      <c r="P74" s="392">
        <f t="shared" si="15"/>
        <v>234.09090909090907</v>
      </c>
      <c r="Q74" s="392">
        <f t="shared" si="16"/>
        <v>239.54545454545453</v>
      </c>
      <c r="R74" s="392">
        <f t="shared" si="17"/>
        <v>25.454545454545453</v>
      </c>
      <c r="S74" s="490">
        <v>88.690479999999994</v>
      </c>
      <c r="T74" s="431">
        <v>3</v>
      </c>
    </row>
    <row r="75" spans="1:20" x14ac:dyDescent="0.25">
      <c r="A75" s="13">
        <v>70</v>
      </c>
      <c r="B75" s="14" t="s">
        <v>75</v>
      </c>
      <c r="C75" s="14" t="s">
        <v>67</v>
      </c>
      <c r="D75" s="457">
        <v>132.0849</v>
      </c>
      <c r="E75" s="398">
        <v>70</v>
      </c>
      <c r="F75" s="458">
        <v>253</v>
      </c>
      <c r="G75" s="482">
        <v>26.886790000000001</v>
      </c>
      <c r="H75" s="407">
        <v>42.857140000000001</v>
      </c>
      <c r="I75" s="483">
        <f t="shared" si="12"/>
        <v>11.522909231806</v>
      </c>
      <c r="J75" s="17">
        <v>490</v>
      </c>
      <c r="K75" s="392">
        <v>472</v>
      </c>
      <c r="L75" s="392">
        <v>62</v>
      </c>
      <c r="M75" s="407">
        <f t="shared" si="13"/>
        <v>96.326530612244895</v>
      </c>
      <c r="N75" s="392">
        <f t="shared" si="14"/>
        <v>47.944915254237294</v>
      </c>
      <c r="O75" s="431">
        <v>3</v>
      </c>
      <c r="P75" s="392">
        <f t="shared" si="15"/>
        <v>163.33333333333334</v>
      </c>
      <c r="Q75" s="392">
        <f t="shared" si="16"/>
        <v>157.33333333333334</v>
      </c>
      <c r="R75" s="392">
        <f t="shared" si="17"/>
        <v>20.666666666666668</v>
      </c>
      <c r="S75" s="490">
        <v>87.362629999999996</v>
      </c>
      <c r="T75" s="431">
        <v>3</v>
      </c>
    </row>
    <row r="76" spans="1:20" x14ac:dyDescent="0.25">
      <c r="A76" s="13">
        <v>71</v>
      </c>
      <c r="B76" s="14" t="s">
        <v>76</v>
      </c>
      <c r="C76" s="14" t="s">
        <v>67</v>
      </c>
      <c r="D76" s="457">
        <v>369.0351</v>
      </c>
      <c r="E76" s="398">
        <v>228</v>
      </c>
      <c r="F76" s="458">
        <v>832</v>
      </c>
      <c r="G76" s="482">
        <v>26.900580000000001</v>
      </c>
      <c r="H76" s="407">
        <v>30.66667</v>
      </c>
      <c r="I76" s="483">
        <f t="shared" si="12"/>
        <v>8.2495120966860007</v>
      </c>
      <c r="J76" s="17">
        <v>716</v>
      </c>
      <c r="K76" s="392">
        <v>823</v>
      </c>
      <c r="L76" s="392">
        <v>142</v>
      </c>
      <c r="M76" s="407">
        <f t="shared" si="13"/>
        <v>114.94413407821229</v>
      </c>
      <c r="N76" s="392">
        <f t="shared" si="14"/>
        <v>62.976913730255163</v>
      </c>
      <c r="O76" s="431">
        <v>2</v>
      </c>
      <c r="P76" s="392">
        <f t="shared" si="15"/>
        <v>358</v>
      </c>
      <c r="Q76" s="392">
        <f t="shared" si="16"/>
        <v>411.5</v>
      </c>
      <c r="R76" s="392">
        <f t="shared" si="17"/>
        <v>71</v>
      </c>
      <c r="S76" s="490">
        <v>74.46808</v>
      </c>
      <c r="T76" s="431">
        <v>3</v>
      </c>
    </row>
    <row r="77" spans="1:20" x14ac:dyDescent="0.25">
      <c r="A77" s="13">
        <v>72</v>
      </c>
      <c r="B77" s="14" t="s">
        <v>77</v>
      </c>
      <c r="C77" s="14" t="s">
        <v>67</v>
      </c>
      <c r="D77" s="457">
        <v>147.2516</v>
      </c>
      <c r="E77" s="398">
        <v>89</v>
      </c>
      <c r="F77" s="458">
        <v>311</v>
      </c>
      <c r="G77" s="482">
        <v>27.096779999999999</v>
      </c>
      <c r="H77" s="407">
        <v>10.256410000000001</v>
      </c>
      <c r="I77" s="483">
        <f t="shared" si="12"/>
        <v>2.7791568535980002</v>
      </c>
      <c r="J77" s="17">
        <v>385</v>
      </c>
      <c r="K77" s="392">
        <v>393</v>
      </c>
      <c r="L77" s="392">
        <v>38</v>
      </c>
      <c r="M77" s="407">
        <f t="shared" si="13"/>
        <v>102.07792207792208</v>
      </c>
      <c r="N77" s="392">
        <f t="shared" si="14"/>
        <v>35.292620865139952</v>
      </c>
      <c r="O77" s="431">
        <v>2.5</v>
      </c>
      <c r="P77" s="392">
        <f t="shared" si="15"/>
        <v>154</v>
      </c>
      <c r="Q77" s="392">
        <f t="shared" si="16"/>
        <v>157.19999999999999</v>
      </c>
      <c r="R77" s="392">
        <f t="shared" si="17"/>
        <v>15.2</v>
      </c>
      <c r="S77" s="490">
        <v>72.602739999999997</v>
      </c>
      <c r="T77" s="431">
        <v>2</v>
      </c>
    </row>
    <row r="78" spans="1:20" x14ac:dyDescent="0.25">
      <c r="A78" s="13">
        <v>73</v>
      </c>
      <c r="B78" s="14" t="s">
        <v>78</v>
      </c>
      <c r="C78" s="14" t="s">
        <v>67</v>
      </c>
      <c r="D78" s="457">
        <v>175.19550000000001</v>
      </c>
      <c r="E78" s="398">
        <v>74</v>
      </c>
      <c r="F78" s="458">
        <v>357</v>
      </c>
      <c r="G78" s="482">
        <v>31.235949999999999</v>
      </c>
      <c r="H78" s="407">
        <v>33.59375</v>
      </c>
      <c r="I78" s="483">
        <f t="shared" si="12"/>
        <v>10.493326953124999</v>
      </c>
      <c r="J78" s="17">
        <v>916</v>
      </c>
      <c r="K78" s="392">
        <v>887</v>
      </c>
      <c r="L78" s="392">
        <v>165</v>
      </c>
      <c r="M78" s="407">
        <f t="shared" si="13"/>
        <v>96.834061135371172</v>
      </c>
      <c r="N78" s="392">
        <f t="shared" si="14"/>
        <v>67.897406989853437</v>
      </c>
      <c r="O78" s="431">
        <v>5</v>
      </c>
      <c r="P78" s="392">
        <f t="shared" si="15"/>
        <v>183.2</v>
      </c>
      <c r="Q78" s="392">
        <f t="shared" si="16"/>
        <v>177.4</v>
      </c>
      <c r="R78" s="392">
        <f t="shared" si="17"/>
        <v>33</v>
      </c>
      <c r="S78" s="490">
        <v>79.395610000000005</v>
      </c>
      <c r="T78" s="431">
        <v>5</v>
      </c>
    </row>
    <row r="79" spans="1:20" x14ac:dyDescent="0.25">
      <c r="A79" s="13">
        <v>74</v>
      </c>
      <c r="B79" s="14" t="s">
        <v>79</v>
      </c>
      <c r="C79" s="14" t="s">
        <v>67</v>
      </c>
      <c r="D79" s="457">
        <v>137.3253</v>
      </c>
      <c r="E79" s="398">
        <v>79</v>
      </c>
      <c r="F79" s="458">
        <v>271</v>
      </c>
      <c r="G79" s="482">
        <v>21.978020000000001</v>
      </c>
      <c r="H79" s="407">
        <v>12.5</v>
      </c>
      <c r="I79" s="483">
        <f t="shared" si="12"/>
        <v>2.7472525000000001</v>
      </c>
      <c r="J79" s="17">
        <v>684</v>
      </c>
      <c r="K79" s="392">
        <v>683</v>
      </c>
      <c r="L79" s="392">
        <v>137</v>
      </c>
      <c r="M79" s="407">
        <f t="shared" si="13"/>
        <v>99.853801169590639</v>
      </c>
      <c r="N79" s="392">
        <f t="shared" si="14"/>
        <v>73.213762811127381</v>
      </c>
      <c r="O79" s="431">
        <v>4</v>
      </c>
      <c r="P79" s="392">
        <f t="shared" si="15"/>
        <v>171</v>
      </c>
      <c r="Q79" s="392">
        <f t="shared" si="16"/>
        <v>170.75</v>
      </c>
      <c r="R79" s="392">
        <f t="shared" si="17"/>
        <v>34.25</v>
      </c>
      <c r="S79" s="490">
        <v>76.674940000000007</v>
      </c>
      <c r="T79" s="431">
        <v>5</v>
      </c>
    </row>
    <row r="80" spans="1:20" x14ac:dyDescent="0.25">
      <c r="A80" s="13">
        <v>75</v>
      </c>
      <c r="B80" s="14" t="s">
        <v>80</v>
      </c>
      <c r="C80" s="14" t="s">
        <v>67</v>
      </c>
      <c r="D80" s="457">
        <v>107.77849999999999</v>
      </c>
      <c r="E80" s="398">
        <v>54</v>
      </c>
      <c r="F80" s="458">
        <v>265</v>
      </c>
      <c r="G80" s="482">
        <v>17.721520000000002</v>
      </c>
      <c r="H80" s="407">
        <v>44</v>
      </c>
      <c r="I80" s="483">
        <f t="shared" si="12"/>
        <v>7.7974688000000008</v>
      </c>
      <c r="J80" s="17">
        <v>464</v>
      </c>
      <c r="K80" s="392">
        <v>468</v>
      </c>
      <c r="L80" s="392">
        <v>32</v>
      </c>
      <c r="M80" s="407">
        <f t="shared" si="13"/>
        <v>100.86206896551724</v>
      </c>
      <c r="N80" s="392">
        <f t="shared" si="14"/>
        <v>24.957264957264961</v>
      </c>
      <c r="O80" s="431">
        <v>2</v>
      </c>
      <c r="P80" s="392">
        <f t="shared" si="15"/>
        <v>232</v>
      </c>
      <c r="Q80" s="392">
        <f t="shared" si="16"/>
        <v>234</v>
      </c>
      <c r="R80" s="392">
        <f t="shared" si="17"/>
        <v>16</v>
      </c>
      <c r="S80" s="490">
        <v>77.551019999999994</v>
      </c>
      <c r="T80" s="431">
        <v>3</v>
      </c>
    </row>
    <row r="81" spans="1:20" x14ac:dyDescent="0.25">
      <c r="A81" s="13">
        <v>76</v>
      </c>
      <c r="B81" s="14" t="s">
        <v>81</v>
      </c>
      <c r="C81" s="14" t="s">
        <v>82</v>
      </c>
      <c r="D81" s="457">
        <v>182.6816</v>
      </c>
      <c r="E81" s="398">
        <v>113</v>
      </c>
      <c r="F81" s="458">
        <v>390</v>
      </c>
      <c r="G81" s="482">
        <v>23.75215</v>
      </c>
      <c r="H81" s="407">
        <v>53.097340000000003</v>
      </c>
      <c r="I81" s="483">
        <f t="shared" si="12"/>
        <v>12.611759842810002</v>
      </c>
      <c r="J81" s="17">
        <v>913</v>
      </c>
      <c r="K81" s="392">
        <v>966</v>
      </c>
      <c r="L81" s="392">
        <v>208</v>
      </c>
      <c r="M81" s="407">
        <f t="shared" si="13"/>
        <v>105.80503833515881</v>
      </c>
      <c r="N81" s="392">
        <f t="shared" si="14"/>
        <v>78.592132505175982</v>
      </c>
      <c r="O81" s="431">
        <v>4</v>
      </c>
      <c r="P81" s="392">
        <f t="shared" si="15"/>
        <v>228.25</v>
      </c>
      <c r="Q81" s="392">
        <f t="shared" si="16"/>
        <v>241.5</v>
      </c>
      <c r="R81" s="392">
        <f t="shared" si="17"/>
        <v>52</v>
      </c>
      <c r="S81" s="490">
        <v>87.54513</v>
      </c>
      <c r="T81" s="431">
        <v>4</v>
      </c>
    </row>
    <row r="82" spans="1:20" x14ac:dyDescent="0.25">
      <c r="A82" s="13">
        <v>77</v>
      </c>
      <c r="B82" s="14" t="s">
        <v>83</v>
      </c>
      <c r="C82" s="14" t="s">
        <v>82</v>
      </c>
      <c r="D82" s="457">
        <v>146.1217</v>
      </c>
      <c r="E82" s="398">
        <v>92</v>
      </c>
      <c r="F82" s="458">
        <v>303</v>
      </c>
      <c r="G82" s="482">
        <v>21.26623</v>
      </c>
      <c r="H82" s="407">
        <v>40.650410000000001</v>
      </c>
      <c r="I82" s="483">
        <f t="shared" si="12"/>
        <v>8.6448096865430006</v>
      </c>
      <c r="J82" s="17">
        <v>1376</v>
      </c>
      <c r="K82" s="392">
        <v>1388</v>
      </c>
      <c r="L82" s="392">
        <v>260</v>
      </c>
      <c r="M82" s="407">
        <f t="shared" si="13"/>
        <v>100.87209302325581</v>
      </c>
      <c r="N82" s="392">
        <f t="shared" si="14"/>
        <v>68.371757925072046</v>
      </c>
      <c r="O82" s="431">
        <v>7</v>
      </c>
      <c r="P82" s="392">
        <f t="shared" si="15"/>
        <v>196.57142857142858</v>
      </c>
      <c r="Q82" s="392">
        <f t="shared" si="16"/>
        <v>198.28571428571428</v>
      </c>
      <c r="R82" s="392">
        <f t="shared" si="17"/>
        <v>37.142857142857146</v>
      </c>
      <c r="S82" s="490">
        <v>91.666669999999996</v>
      </c>
      <c r="T82" s="431">
        <v>8</v>
      </c>
    </row>
    <row r="83" spans="1:20" x14ac:dyDescent="0.25">
      <c r="A83" s="13">
        <v>78</v>
      </c>
      <c r="B83" s="14" t="s">
        <v>84</v>
      </c>
      <c r="C83" s="14" t="s">
        <v>82</v>
      </c>
      <c r="D83" s="457">
        <v>391.19830000000002</v>
      </c>
      <c r="E83" s="398">
        <v>267</v>
      </c>
      <c r="F83" s="458">
        <v>1016</v>
      </c>
      <c r="G83" s="482">
        <v>37.130800000000001</v>
      </c>
      <c r="H83" s="407">
        <v>43.24324</v>
      </c>
      <c r="I83" s="483">
        <f t="shared" si="12"/>
        <v>16.056560957920002</v>
      </c>
      <c r="J83" s="17">
        <v>365</v>
      </c>
      <c r="K83" s="392">
        <v>366</v>
      </c>
      <c r="L83" s="392">
        <v>65</v>
      </c>
      <c r="M83" s="407">
        <f t="shared" si="13"/>
        <v>100.27397260273973</v>
      </c>
      <c r="N83" s="392">
        <f t="shared" si="14"/>
        <v>64.822404371584696</v>
      </c>
      <c r="O83" s="431">
        <v>1.3</v>
      </c>
      <c r="P83" s="392">
        <f t="shared" si="15"/>
        <v>280.76923076923077</v>
      </c>
      <c r="Q83" s="392">
        <f t="shared" si="16"/>
        <v>281.53846153846155</v>
      </c>
      <c r="R83" s="392">
        <f t="shared" si="17"/>
        <v>50</v>
      </c>
      <c r="S83" s="490">
        <v>76.886790000000005</v>
      </c>
      <c r="T83" s="431">
        <v>2</v>
      </c>
    </row>
    <row r="84" spans="1:20" x14ac:dyDescent="0.25">
      <c r="A84" s="13">
        <v>79</v>
      </c>
      <c r="B84" s="14" t="s">
        <v>85</v>
      </c>
      <c r="C84" s="14" t="s">
        <v>82</v>
      </c>
      <c r="D84" s="457">
        <v>165.12960000000001</v>
      </c>
      <c r="E84" s="398">
        <v>87</v>
      </c>
      <c r="F84" s="458">
        <v>369</v>
      </c>
      <c r="G84" s="482">
        <v>22.93121</v>
      </c>
      <c r="H84" s="407">
        <v>45.3202</v>
      </c>
      <c r="I84" s="483">
        <f t="shared" si="12"/>
        <v>10.392470234419999</v>
      </c>
      <c r="J84" s="17">
        <v>1847</v>
      </c>
      <c r="K84" s="392">
        <v>1880</v>
      </c>
      <c r="L84" s="392">
        <v>308</v>
      </c>
      <c r="M84" s="407">
        <f t="shared" si="13"/>
        <v>101.78668110449378</v>
      </c>
      <c r="N84" s="392">
        <f t="shared" si="14"/>
        <v>59.797872340425528</v>
      </c>
      <c r="O84" s="431">
        <v>10</v>
      </c>
      <c r="P84" s="392">
        <f t="shared" si="15"/>
        <v>184.7</v>
      </c>
      <c r="Q84" s="392">
        <f t="shared" si="16"/>
        <v>188</v>
      </c>
      <c r="R84" s="392">
        <f t="shared" si="17"/>
        <v>30.8</v>
      </c>
      <c r="S84" s="490">
        <v>92.359549999999999</v>
      </c>
      <c r="T84" s="431">
        <v>11</v>
      </c>
    </row>
    <row r="85" spans="1:20" x14ac:dyDescent="0.25">
      <c r="A85" s="13">
        <v>80</v>
      </c>
      <c r="B85" s="14" t="s">
        <v>86</v>
      </c>
      <c r="C85" s="14" t="s">
        <v>82</v>
      </c>
      <c r="D85" s="457">
        <v>174.7002</v>
      </c>
      <c r="E85" s="398">
        <v>90</v>
      </c>
      <c r="F85" s="458">
        <v>383</v>
      </c>
      <c r="G85" s="482">
        <v>14.388489999999999</v>
      </c>
      <c r="H85" s="407">
        <v>39.622639999999997</v>
      </c>
      <c r="I85" s="483">
        <f t="shared" si="12"/>
        <v>5.7010995941359992</v>
      </c>
      <c r="J85" s="17">
        <v>1004</v>
      </c>
      <c r="K85" s="392">
        <v>1004</v>
      </c>
      <c r="L85" s="392">
        <v>166</v>
      </c>
      <c r="M85" s="407">
        <f t="shared" si="13"/>
        <v>100</v>
      </c>
      <c r="N85" s="392">
        <f t="shared" si="14"/>
        <v>60.348605577689241</v>
      </c>
      <c r="O85" s="431">
        <v>7</v>
      </c>
      <c r="P85" s="392">
        <f t="shared" si="15"/>
        <v>143.42857142857142</v>
      </c>
      <c r="Q85" s="392">
        <f t="shared" si="16"/>
        <v>143.42857142857142</v>
      </c>
      <c r="R85" s="392">
        <f t="shared" si="17"/>
        <v>23.714285714285715</v>
      </c>
      <c r="S85" s="490">
        <v>88.502679999999998</v>
      </c>
      <c r="T85" s="431">
        <v>7</v>
      </c>
    </row>
    <row r="86" spans="1:20" x14ac:dyDescent="0.25">
      <c r="A86" s="13">
        <v>81</v>
      </c>
      <c r="B86" s="14" t="s">
        <v>87</v>
      </c>
      <c r="C86" s="14" t="s">
        <v>82</v>
      </c>
      <c r="D86" s="457">
        <v>123.3884</v>
      </c>
      <c r="E86" s="398">
        <v>61.5</v>
      </c>
      <c r="F86" s="458">
        <v>251</v>
      </c>
      <c r="G86" s="482">
        <v>28.317150000000002</v>
      </c>
      <c r="H86" s="407">
        <v>36.419750000000001</v>
      </c>
      <c r="I86" s="483">
        <f t="shared" si="12"/>
        <v>10.313035237125</v>
      </c>
      <c r="J86" s="17">
        <v>1540</v>
      </c>
      <c r="K86" s="392">
        <v>1454</v>
      </c>
      <c r="L86" s="392">
        <v>235</v>
      </c>
      <c r="M86" s="407">
        <f t="shared" si="13"/>
        <v>94.415584415584419</v>
      </c>
      <c r="N86" s="392">
        <f t="shared" si="14"/>
        <v>58.992434662998626</v>
      </c>
      <c r="O86" s="431">
        <v>9.5</v>
      </c>
      <c r="P86" s="392">
        <f t="shared" si="15"/>
        <v>162.10526315789474</v>
      </c>
      <c r="Q86" s="392">
        <f t="shared" si="16"/>
        <v>153.05263157894737</v>
      </c>
      <c r="R86" s="392">
        <f t="shared" si="17"/>
        <v>24.736842105263158</v>
      </c>
      <c r="S86" s="490">
        <v>84.090900000000005</v>
      </c>
      <c r="T86" s="431">
        <v>8</v>
      </c>
    </row>
    <row r="87" spans="1:20" x14ac:dyDescent="0.25">
      <c r="A87" s="13">
        <v>82</v>
      </c>
      <c r="B87" s="14" t="s">
        <v>88</v>
      </c>
      <c r="C87" s="14" t="s">
        <v>82</v>
      </c>
      <c r="D87" s="457">
        <v>253.0325</v>
      </c>
      <c r="E87" s="398">
        <v>125.5</v>
      </c>
      <c r="F87" s="458">
        <v>529</v>
      </c>
      <c r="G87" s="482">
        <v>18.08943</v>
      </c>
      <c r="H87" s="407">
        <v>38.66666</v>
      </c>
      <c r="I87" s="483">
        <f t="shared" si="12"/>
        <v>6.9945783940380002</v>
      </c>
      <c r="J87" s="17">
        <v>1003</v>
      </c>
      <c r="K87" s="392">
        <v>984</v>
      </c>
      <c r="L87" s="392">
        <v>250</v>
      </c>
      <c r="M87" s="407">
        <f t="shared" si="13"/>
        <v>98.105682951146562</v>
      </c>
      <c r="N87" s="392">
        <f t="shared" si="14"/>
        <v>92.733739837398389</v>
      </c>
      <c r="O87" s="431">
        <v>7</v>
      </c>
      <c r="P87" s="392">
        <f t="shared" si="15"/>
        <v>143.28571428571428</v>
      </c>
      <c r="Q87" s="392">
        <f t="shared" si="16"/>
        <v>140.57142857142858</v>
      </c>
      <c r="R87" s="392">
        <f t="shared" si="17"/>
        <v>35.714285714285715</v>
      </c>
      <c r="S87" s="490">
        <v>84.074939999999998</v>
      </c>
      <c r="T87" s="431">
        <v>7</v>
      </c>
    </row>
    <row r="88" spans="1:20" x14ac:dyDescent="0.25">
      <c r="A88" s="13">
        <v>83</v>
      </c>
      <c r="B88" s="14" t="s">
        <v>89</v>
      </c>
      <c r="C88" s="14" t="s">
        <v>82</v>
      </c>
      <c r="D88" s="457">
        <v>236.18369999999999</v>
      </c>
      <c r="E88" s="398">
        <v>135</v>
      </c>
      <c r="F88" s="458">
        <v>567</v>
      </c>
      <c r="G88" s="482">
        <v>23.708379999999998</v>
      </c>
      <c r="H88" s="407">
        <v>41.935479999999998</v>
      </c>
      <c r="I88" s="483">
        <f t="shared" si="12"/>
        <v>9.9422229532239985</v>
      </c>
      <c r="J88" s="17">
        <v>3191</v>
      </c>
      <c r="K88" s="392">
        <v>3187</v>
      </c>
      <c r="L88" s="392">
        <v>786</v>
      </c>
      <c r="M88" s="407">
        <f t="shared" si="13"/>
        <v>99.874647445941704</v>
      </c>
      <c r="N88" s="392">
        <f t="shared" si="14"/>
        <v>90.01882648258551</v>
      </c>
      <c r="O88" s="431">
        <v>21</v>
      </c>
      <c r="P88" s="392">
        <f t="shared" si="15"/>
        <v>151.95238095238096</v>
      </c>
      <c r="Q88" s="392">
        <f t="shared" si="16"/>
        <v>151.76190476190476</v>
      </c>
      <c r="R88" s="392">
        <f t="shared" si="17"/>
        <v>37.428571428571431</v>
      </c>
      <c r="S88" s="490">
        <v>89.789190000000005</v>
      </c>
      <c r="T88" s="431">
        <v>23</v>
      </c>
    </row>
    <row r="89" spans="1:20" x14ac:dyDescent="0.25">
      <c r="A89" s="13">
        <v>84</v>
      </c>
      <c r="B89" s="14" t="s">
        <v>90</v>
      </c>
      <c r="C89" s="14" t="s">
        <v>82</v>
      </c>
      <c r="D89" s="457">
        <v>209.28720000000001</v>
      </c>
      <c r="E89" s="398">
        <v>112</v>
      </c>
      <c r="F89" s="458">
        <v>561</v>
      </c>
      <c r="G89" s="482">
        <v>18.24324</v>
      </c>
      <c r="H89" s="407">
        <v>24.528300000000002</v>
      </c>
      <c r="I89" s="483">
        <f t="shared" si="12"/>
        <v>4.4747566369200005</v>
      </c>
      <c r="J89" s="17">
        <v>806</v>
      </c>
      <c r="K89" s="392">
        <v>805</v>
      </c>
      <c r="L89" s="392">
        <v>135</v>
      </c>
      <c r="M89" s="407">
        <f t="shared" si="13"/>
        <v>99.875930521091817</v>
      </c>
      <c r="N89" s="392">
        <f t="shared" si="14"/>
        <v>61.21118012422361</v>
      </c>
      <c r="O89" s="431">
        <v>4</v>
      </c>
      <c r="P89" s="392">
        <f t="shared" si="15"/>
        <v>201.5</v>
      </c>
      <c r="Q89" s="392">
        <f t="shared" si="16"/>
        <v>201.25</v>
      </c>
      <c r="R89" s="392">
        <f t="shared" si="17"/>
        <v>33.75</v>
      </c>
      <c r="S89" s="490">
        <v>80.669139999999999</v>
      </c>
      <c r="T89" s="431">
        <v>4</v>
      </c>
    </row>
    <row r="90" spans="1:20" x14ac:dyDescent="0.25">
      <c r="A90" s="13">
        <v>85</v>
      </c>
      <c r="B90" s="14" t="s">
        <v>91</v>
      </c>
      <c r="C90" s="14" t="s">
        <v>82</v>
      </c>
      <c r="D90" s="457">
        <v>156.65039999999999</v>
      </c>
      <c r="E90" s="398">
        <v>92</v>
      </c>
      <c r="F90" s="458">
        <v>286</v>
      </c>
      <c r="G90" s="482">
        <v>23.22738</v>
      </c>
      <c r="H90" s="407">
        <v>35</v>
      </c>
      <c r="I90" s="483">
        <f t="shared" si="12"/>
        <v>8.1295830000000002</v>
      </c>
      <c r="J90" s="17">
        <v>903</v>
      </c>
      <c r="K90" s="392">
        <v>896</v>
      </c>
      <c r="L90" s="392">
        <v>168</v>
      </c>
      <c r="M90" s="407">
        <f t="shared" si="13"/>
        <v>99.224806201550393</v>
      </c>
      <c r="N90" s="392">
        <f t="shared" si="14"/>
        <v>68.4375</v>
      </c>
      <c r="O90" s="431">
        <v>3.4</v>
      </c>
      <c r="P90" s="392">
        <f t="shared" si="15"/>
        <v>265.58823529411768</v>
      </c>
      <c r="Q90" s="392">
        <f t="shared" si="16"/>
        <v>263.52941176470591</v>
      </c>
      <c r="R90" s="392">
        <f t="shared" si="17"/>
        <v>49.411764705882355</v>
      </c>
      <c r="S90" s="490">
        <v>86.453199999999995</v>
      </c>
      <c r="T90" s="431">
        <v>4</v>
      </c>
    </row>
    <row r="91" spans="1:20" ht="16.5" thickBot="1" x14ac:dyDescent="0.3">
      <c r="A91" s="18">
        <v>86</v>
      </c>
      <c r="B91" s="19" t="s">
        <v>92</v>
      </c>
      <c r="C91" s="19" t="s">
        <v>82</v>
      </c>
      <c r="D91" s="459">
        <v>187.898</v>
      </c>
      <c r="E91" s="399">
        <v>109</v>
      </c>
      <c r="F91" s="460">
        <v>476</v>
      </c>
      <c r="G91" s="484">
        <v>19.533529999999999</v>
      </c>
      <c r="H91" s="408">
        <v>33.33334</v>
      </c>
      <c r="I91" s="485">
        <f t="shared" si="12"/>
        <v>6.5111779689020004</v>
      </c>
      <c r="J91" s="22">
        <v>948</v>
      </c>
      <c r="K91" s="389">
        <v>947</v>
      </c>
      <c r="L91" s="389">
        <v>106</v>
      </c>
      <c r="M91" s="408">
        <f t="shared" si="13"/>
        <v>99.894514767932492</v>
      </c>
      <c r="N91" s="389">
        <f t="shared" si="14"/>
        <v>40.855332629355864</v>
      </c>
      <c r="O91" s="432">
        <v>4</v>
      </c>
      <c r="P91" s="389">
        <f t="shared" si="15"/>
        <v>237</v>
      </c>
      <c r="Q91" s="389">
        <f t="shared" si="16"/>
        <v>236.75</v>
      </c>
      <c r="R91" s="389">
        <f t="shared" si="17"/>
        <v>26.5</v>
      </c>
      <c r="S91" s="491">
        <v>76.237629999999996</v>
      </c>
      <c r="T91" s="432">
        <v>4</v>
      </c>
    </row>
    <row r="92" spans="1:20" ht="17.25" thickTop="1" thickBot="1" x14ac:dyDescent="0.3">
      <c r="A92" s="35" t="s">
        <v>113</v>
      </c>
      <c r="B92" s="36" t="s">
        <v>132</v>
      </c>
      <c r="C92" s="39" t="s">
        <v>113</v>
      </c>
      <c r="D92" s="487">
        <v>195</v>
      </c>
      <c r="E92" s="487">
        <v>91</v>
      </c>
      <c r="F92" s="487">
        <v>463</v>
      </c>
      <c r="G92" s="453">
        <v>24.62</v>
      </c>
      <c r="H92" s="454">
        <v>40.479999999999997</v>
      </c>
      <c r="I92" s="486">
        <v>10.287701999999999</v>
      </c>
      <c r="J92" s="388">
        <f>AVERAGE(J6:J91)</f>
        <v>855.80232558139539</v>
      </c>
      <c r="K92" s="388">
        <f t="shared" ref="K92:L92" si="18">AVERAGE(K6:K91)</f>
        <v>859.87209302325584</v>
      </c>
      <c r="L92" s="388">
        <f t="shared" si="18"/>
        <v>142.61627906976744</v>
      </c>
      <c r="M92" s="411">
        <f t="shared" si="13"/>
        <v>100.47554993953722</v>
      </c>
      <c r="N92" s="388">
        <f t="shared" si="14"/>
        <v>60.538005923000981</v>
      </c>
      <c r="O92" s="433">
        <f>AVERAGE(O6:O91)</f>
        <v>4.849418604651162</v>
      </c>
      <c r="P92" s="434">
        <v>164.55579868708972</v>
      </c>
      <c r="Q92" s="434">
        <v>167.75929978118162</v>
      </c>
      <c r="R92" s="434">
        <v>28.914660831509845</v>
      </c>
      <c r="S92" s="454">
        <v>83.84</v>
      </c>
      <c r="T92" s="433">
        <f>AVERAGE(T6:T91)</f>
        <v>5.3720930232558137</v>
      </c>
    </row>
    <row r="93" spans="1:20" ht="16.5" thickTop="1" x14ac:dyDescent="0.25"/>
    <row r="94" spans="1:20" ht="37.5" customHeight="1" x14ac:dyDescent="0.25">
      <c r="A94" s="660" t="s">
        <v>299</v>
      </c>
      <c r="B94" s="660"/>
      <c r="C94" s="660"/>
    </row>
    <row r="96" spans="1:20" ht="15.75" customHeight="1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</sheetData>
  <sheetProtection algorithmName="SHA-512" hashValue="SYYzbBqCcz2V1cLpjqglY6KgEy3t6Xtqkoz0v1bvx45jd2n8KIGikMlSrnrabXSWcJv2iYSBnwQf2IRI7dSLbw==" saltValue="boNG7ONIlnzt8b8zKks3Zg==" spinCount="100000" sheet="1" objects="1" scenarios="1"/>
  <autoFilter ref="A5:S92"/>
  <mergeCells count="5">
    <mergeCell ref="D4:F4"/>
    <mergeCell ref="P4:R4"/>
    <mergeCell ref="G4:I4"/>
    <mergeCell ref="J4:N4"/>
    <mergeCell ref="A94:C9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8" tint="0.39997558519241921"/>
  </sheetPr>
  <dimension ref="A1:R16"/>
  <sheetViews>
    <sheetView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.75" x14ac:dyDescent="0.25"/>
  <cols>
    <col min="1" max="1" width="15" bestFit="1" customWidth="1"/>
    <col min="2" max="17" width="12.625" style="405" customWidth="1"/>
    <col min="18" max="18" width="12.625" hidden="1" customWidth="1"/>
  </cols>
  <sheetData>
    <row r="1" spans="1:18" x14ac:dyDescent="0.25">
      <c r="A1" s="3" t="s">
        <v>0</v>
      </c>
    </row>
    <row r="3" spans="1:18" x14ac:dyDescent="0.25">
      <c r="A3" s="3" t="s">
        <v>266</v>
      </c>
    </row>
    <row r="4" spans="1:18" x14ac:dyDescent="0.25">
      <c r="A4" s="3" t="s">
        <v>289</v>
      </c>
    </row>
    <row r="5" spans="1:18" ht="16.5" thickBot="1" x14ac:dyDescent="0.3"/>
    <row r="6" spans="1:18" ht="16.5" thickTop="1" x14ac:dyDescent="0.25">
      <c r="A6" s="34"/>
      <c r="B6" s="654" t="s">
        <v>1</v>
      </c>
      <c r="C6" s="655"/>
      <c r="D6" s="656"/>
      <c r="E6" s="658" t="s">
        <v>108</v>
      </c>
      <c r="F6" s="657"/>
      <c r="G6" s="659"/>
      <c r="H6" s="658" t="s">
        <v>109</v>
      </c>
      <c r="I6" s="657"/>
      <c r="J6" s="657"/>
      <c r="K6" s="657"/>
      <c r="L6" s="659"/>
      <c r="M6" s="412"/>
      <c r="N6" s="657" t="s">
        <v>110</v>
      </c>
      <c r="O6" s="657"/>
      <c r="P6" s="657"/>
      <c r="Q6" s="488"/>
      <c r="R6" s="412"/>
    </row>
    <row r="7" spans="1:18" ht="48" thickBot="1" x14ac:dyDescent="0.3">
      <c r="A7" s="5" t="s">
        <v>95</v>
      </c>
      <c r="B7" s="444" t="s">
        <v>96</v>
      </c>
      <c r="C7" s="445" t="s">
        <v>97</v>
      </c>
      <c r="D7" s="446" t="s">
        <v>98</v>
      </c>
      <c r="E7" s="470" t="s">
        <v>99</v>
      </c>
      <c r="F7" s="69" t="s">
        <v>100</v>
      </c>
      <c r="G7" s="401" t="s">
        <v>111</v>
      </c>
      <c r="H7" s="410" t="s">
        <v>124</v>
      </c>
      <c r="I7" s="69" t="s">
        <v>125</v>
      </c>
      <c r="J7" s="69" t="s">
        <v>126</v>
      </c>
      <c r="K7" s="69" t="s">
        <v>112</v>
      </c>
      <c r="L7" s="401" t="s">
        <v>177</v>
      </c>
      <c r="M7" s="393" t="s">
        <v>278</v>
      </c>
      <c r="N7" s="69" t="s">
        <v>101</v>
      </c>
      <c r="O7" s="69" t="s">
        <v>102</v>
      </c>
      <c r="P7" s="69" t="s">
        <v>103</v>
      </c>
      <c r="Q7" s="69" t="s">
        <v>114</v>
      </c>
      <c r="R7" s="413" t="s">
        <v>176</v>
      </c>
    </row>
    <row r="8" spans="1:18" ht="16.5" thickTop="1" x14ac:dyDescent="0.25">
      <c r="A8" s="44" t="s">
        <v>3</v>
      </c>
      <c r="B8" s="461">
        <v>167</v>
      </c>
      <c r="C8" s="462">
        <v>83</v>
      </c>
      <c r="D8" s="463">
        <v>359</v>
      </c>
      <c r="E8" s="471">
        <v>30.49</v>
      </c>
      <c r="F8" s="402">
        <v>45.61</v>
      </c>
      <c r="G8" s="472">
        <f>E8*F8/100</f>
        <v>13.906488999999999</v>
      </c>
      <c r="H8" s="414">
        <v>9652</v>
      </c>
      <c r="I8" s="415">
        <v>9670</v>
      </c>
      <c r="J8" s="415">
        <v>1245</v>
      </c>
      <c r="K8" s="402">
        <f>I8/H8*100</f>
        <v>100.18648984666389</v>
      </c>
      <c r="L8" s="416">
        <f>J8/I8*365</f>
        <v>46.993278179937953</v>
      </c>
      <c r="M8" s="417">
        <f>AVERAGEIF(Přehled_trest_2019!$C$6:$C$91,A8,Přehled_trest_2019!$O$6:$O$91)</f>
        <v>6.3699999999999992</v>
      </c>
      <c r="N8" s="418">
        <f>H8/SUMIF(Přehled_trest_2019!$C$6:$C$91,$A8,Přehled_trest_2019!$O$6:$O$91)</f>
        <v>151.52276295133439</v>
      </c>
      <c r="O8" s="418">
        <f>I8/SUMIF(Přehled_trest_2019!$C$6:$C$91,$A8,Přehled_trest_2019!$O$6:$O$91)</f>
        <v>151.80533751962324</v>
      </c>
      <c r="P8" s="418">
        <f>J8/SUMIF(Přehled_trest_2019!$C$6:$C$91,$A8,Přehled_trest_2019!$O$6:$O$91)</f>
        <v>19.544740973312404</v>
      </c>
      <c r="Q8" s="83">
        <v>82.367760000000004</v>
      </c>
      <c r="R8" s="417">
        <f>AVERAGEIF(Přehled_trest_2019!$C$6:$C$91,A8,Přehled_trest_2019!$T$6:$T$91)</f>
        <v>6.9</v>
      </c>
    </row>
    <row r="9" spans="1:18" x14ac:dyDescent="0.25">
      <c r="A9" s="45" t="s">
        <v>14</v>
      </c>
      <c r="B9" s="464">
        <v>132</v>
      </c>
      <c r="C9" s="465">
        <v>64</v>
      </c>
      <c r="D9" s="466">
        <v>313</v>
      </c>
      <c r="E9" s="473">
        <v>27.7</v>
      </c>
      <c r="F9" s="403">
        <v>41.37</v>
      </c>
      <c r="G9" s="474">
        <f t="shared" ref="G9:G15" si="0">E9*F9/100</f>
        <v>11.459489999999999</v>
      </c>
      <c r="H9" s="419">
        <v>8399</v>
      </c>
      <c r="I9" s="420">
        <v>8422</v>
      </c>
      <c r="J9" s="421">
        <v>562</v>
      </c>
      <c r="K9" s="403">
        <f t="shared" ref="K9:K15" si="1">I9/H9*100</f>
        <v>100.27384212406238</v>
      </c>
      <c r="L9" s="422">
        <f t="shared" ref="L9:L15" si="2">J9/I9*365</f>
        <v>24.356447399667537</v>
      </c>
      <c r="M9" s="423">
        <f>AVERAGEIF(Přehled_trest_2019!$C$6:$C$91,A9,Přehled_trest_2019!$O$6:$O$91)</f>
        <v>3.3958333333333335</v>
      </c>
      <c r="N9" s="424">
        <f>H9/SUMIF(Přehled_trest_2019!$C$6:$C$91,$A9,Přehled_trest_2019!$O$6:$O$91)</f>
        <v>206.11042944785277</v>
      </c>
      <c r="O9" s="424">
        <f>I9/SUMIF(Přehled_trest_2019!$C$6:$C$91,$A9,Přehled_trest_2019!$O$6:$O$91)</f>
        <v>206.67484662576686</v>
      </c>
      <c r="P9" s="424">
        <f>J9/SUMIF(Přehled_trest_2019!$C$6:$C$91,$A9,Přehled_trest_2019!$O$6:$O$91)</f>
        <v>13.791411042944786</v>
      </c>
      <c r="Q9" s="421">
        <v>84.219269999999995</v>
      </c>
      <c r="R9" s="423">
        <f>AVERAGEIF(Přehled_trest_2019!$C$6:$C$91,A9,Přehled_trest_2019!$T$6:$T$91)</f>
        <v>4</v>
      </c>
    </row>
    <row r="10" spans="1:18" x14ac:dyDescent="0.25">
      <c r="A10" s="45" t="s">
        <v>25</v>
      </c>
      <c r="B10" s="464">
        <v>173</v>
      </c>
      <c r="C10" s="465">
        <v>93</v>
      </c>
      <c r="D10" s="466">
        <v>382</v>
      </c>
      <c r="E10" s="473">
        <v>22.1</v>
      </c>
      <c r="F10" s="403">
        <v>28.07</v>
      </c>
      <c r="G10" s="474">
        <f t="shared" si="0"/>
        <v>6.2034700000000011</v>
      </c>
      <c r="H10" s="419">
        <v>4817</v>
      </c>
      <c r="I10" s="420">
        <v>4825</v>
      </c>
      <c r="J10" s="421">
        <v>688</v>
      </c>
      <c r="K10" s="403">
        <f t="shared" si="1"/>
        <v>100.16607847207806</v>
      </c>
      <c r="L10" s="422">
        <f t="shared" si="2"/>
        <v>52.045595854922276</v>
      </c>
      <c r="M10" s="423">
        <f>AVERAGEIF(Přehled_trest_2019!$C$6:$C$91,A10,Přehled_trest_2019!$O$6:$O$91)</f>
        <v>3.75</v>
      </c>
      <c r="N10" s="424">
        <f>H10/SUMIF(Přehled_trest_2019!$C$6:$C$91,$A10,Přehled_trest_2019!$O$6:$O$91)</f>
        <v>160.56666666666666</v>
      </c>
      <c r="O10" s="424">
        <f>I10/SUMIF(Přehled_trest_2019!$C$6:$C$91,$A10,Přehled_trest_2019!$O$6:$O$91)</f>
        <v>160.83333333333334</v>
      </c>
      <c r="P10" s="424">
        <f>J10/SUMIF(Přehled_trest_2019!$C$6:$C$91,$A10,Přehled_trest_2019!$O$6:$O$91)</f>
        <v>22.933333333333334</v>
      </c>
      <c r="Q10" s="421">
        <v>78.764899999999997</v>
      </c>
      <c r="R10" s="423">
        <f>AVERAGEIF(Přehled_trest_2019!$C$6:$C$91,A10,Přehled_trest_2019!$T$6:$T$91)</f>
        <v>3.875</v>
      </c>
    </row>
    <row r="11" spans="1:18" x14ac:dyDescent="0.25">
      <c r="A11" s="45" t="s">
        <v>34</v>
      </c>
      <c r="B11" s="464">
        <v>235</v>
      </c>
      <c r="C11" s="465">
        <v>112</v>
      </c>
      <c r="D11" s="466">
        <v>577</v>
      </c>
      <c r="E11" s="473">
        <v>26.54</v>
      </c>
      <c r="F11" s="403">
        <v>51.13</v>
      </c>
      <c r="G11" s="474">
        <f t="shared" si="0"/>
        <v>13.569901999999999</v>
      </c>
      <c r="H11" s="419">
        <v>6576</v>
      </c>
      <c r="I11" s="420">
        <v>6588</v>
      </c>
      <c r="J11" s="420">
        <v>1254</v>
      </c>
      <c r="K11" s="403">
        <f t="shared" si="1"/>
        <v>100.18248175182482</v>
      </c>
      <c r="L11" s="422">
        <f t="shared" si="2"/>
        <v>69.47632058287796</v>
      </c>
      <c r="M11" s="423">
        <f>AVERAGEIF(Přehled_trest_2019!$C$6:$C$91,A11,Přehled_trest_2019!$O$6:$O$91)</f>
        <v>4.18</v>
      </c>
      <c r="N11" s="424">
        <f>H11/SUMIF(Přehled_trest_2019!$C$6:$C$91,$A11,Přehled_trest_2019!$O$6:$O$91)</f>
        <v>157.32057416267943</v>
      </c>
      <c r="O11" s="424">
        <f>I11/SUMIF(Přehled_trest_2019!$C$6:$C$91,$A11,Přehled_trest_2019!$O$6:$O$91)</f>
        <v>157.60765550239236</v>
      </c>
      <c r="P11" s="424">
        <f>J11/SUMIF(Přehled_trest_2019!$C$6:$C$91,$A11,Přehled_trest_2019!$O$6:$O$91)</f>
        <v>30.000000000000004</v>
      </c>
      <c r="Q11" s="421">
        <v>85.803970000000007</v>
      </c>
      <c r="R11" s="423">
        <f>AVERAGEIF(Přehled_trest_2019!$C$6:$C$91,A11,Přehled_trest_2019!$T$6:$T$91)</f>
        <v>4.4000000000000004</v>
      </c>
    </row>
    <row r="12" spans="1:18" x14ac:dyDescent="0.25">
      <c r="A12" s="45" t="s">
        <v>44</v>
      </c>
      <c r="B12" s="464">
        <v>294</v>
      </c>
      <c r="C12" s="465">
        <v>126</v>
      </c>
      <c r="D12" s="466">
        <v>780</v>
      </c>
      <c r="E12" s="473">
        <v>18.78</v>
      </c>
      <c r="F12" s="403">
        <v>52.7</v>
      </c>
      <c r="G12" s="474">
        <f t="shared" si="0"/>
        <v>9.8970600000000015</v>
      </c>
      <c r="H12" s="419">
        <v>12264</v>
      </c>
      <c r="I12" s="420">
        <v>12407</v>
      </c>
      <c r="J12" s="420">
        <v>3493</v>
      </c>
      <c r="K12" s="403">
        <f t="shared" si="1"/>
        <v>101.16601435094586</v>
      </c>
      <c r="L12" s="422">
        <f t="shared" si="2"/>
        <v>102.76013540743129</v>
      </c>
      <c r="M12" s="423">
        <f>AVERAGEIF(Přehled_trest_2019!$C$6:$C$91,A12,Přehled_trest_2019!$O$6:$O$91)</f>
        <v>6.74</v>
      </c>
      <c r="N12" s="424">
        <f>H12/SUMIF(Přehled_trest_2019!$C$6:$C$91,$A12,Přehled_trest_2019!$O$6:$O$91)</f>
        <v>181.95845697329375</v>
      </c>
      <c r="O12" s="424">
        <f>I12/SUMIF(Přehled_trest_2019!$C$6:$C$91,$A12,Přehled_trest_2019!$O$6:$O$91)</f>
        <v>184.080118694362</v>
      </c>
      <c r="P12" s="424">
        <f>J12/SUMIF(Přehled_trest_2019!$C$6:$C$91,$A12,Přehled_trest_2019!$O$6:$O$91)</f>
        <v>51.824925816023736</v>
      </c>
      <c r="Q12" s="421">
        <v>82.030360000000002</v>
      </c>
      <c r="R12" s="423">
        <f>AVERAGEIF(Přehled_trest_2019!$C$6:$C$91,A12,Přehled_trest_2019!$T$6:$T$91)</f>
        <v>8.5</v>
      </c>
    </row>
    <row r="13" spans="1:18" x14ac:dyDescent="0.25">
      <c r="A13" s="45" t="s">
        <v>55</v>
      </c>
      <c r="B13" s="464">
        <v>140</v>
      </c>
      <c r="C13" s="465">
        <v>69</v>
      </c>
      <c r="D13" s="466">
        <v>300</v>
      </c>
      <c r="E13" s="473">
        <v>26.3</v>
      </c>
      <c r="F13" s="403">
        <v>28.61</v>
      </c>
      <c r="G13" s="474">
        <f t="shared" si="0"/>
        <v>7.5244299999999997</v>
      </c>
      <c r="H13" s="419">
        <v>6785</v>
      </c>
      <c r="I13" s="420">
        <v>6826</v>
      </c>
      <c r="J13" s="421">
        <v>663</v>
      </c>
      <c r="K13" s="403">
        <f t="shared" si="1"/>
        <v>100.60427413411939</v>
      </c>
      <c r="L13" s="422">
        <f t="shared" si="2"/>
        <v>35.451948432464107</v>
      </c>
      <c r="M13" s="423">
        <f>AVERAGEIF(Přehled_trest_2019!$C$6:$C$91,A13,Přehled_trest_2019!$O$6:$O$91)</f>
        <v>3.2772727272727269</v>
      </c>
      <c r="N13" s="424">
        <f>H13/SUMIF(Přehled_trest_2019!$C$6:$C$91,$A13,Přehled_trest_2019!$O$6:$O$91)</f>
        <v>188.2108183079057</v>
      </c>
      <c r="O13" s="424">
        <f>I13/SUMIF(Přehled_trest_2019!$C$6:$C$91,$A13,Přehled_trest_2019!$O$6:$O$91)</f>
        <v>189.34812760055479</v>
      </c>
      <c r="P13" s="424">
        <f>J13/SUMIF(Přehled_trest_2019!$C$6:$C$91,$A13,Přehled_trest_2019!$O$6:$O$91)</f>
        <v>18.39112343966713</v>
      </c>
      <c r="Q13" s="421">
        <v>86.710970000000003</v>
      </c>
      <c r="R13" s="423">
        <f>AVERAGEIF(Přehled_trest_2019!$C$6:$C$91,A13,Přehled_trest_2019!$T$6:$T$91)</f>
        <v>3.6363636363636362</v>
      </c>
    </row>
    <row r="14" spans="1:18" x14ac:dyDescent="0.25">
      <c r="A14" s="45" t="s">
        <v>67</v>
      </c>
      <c r="B14" s="464">
        <v>151</v>
      </c>
      <c r="C14" s="465">
        <v>77</v>
      </c>
      <c r="D14" s="466">
        <v>329</v>
      </c>
      <c r="E14" s="473">
        <v>26.04</v>
      </c>
      <c r="F14" s="403">
        <v>28.54</v>
      </c>
      <c r="G14" s="474">
        <f t="shared" si="0"/>
        <v>7.4318160000000004</v>
      </c>
      <c r="H14" s="419">
        <v>11210</v>
      </c>
      <c r="I14" s="420">
        <v>11334</v>
      </c>
      <c r="J14" s="420">
        <v>1673</v>
      </c>
      <c r="K14" s="403">
        <f t="shared" si="1"/>
        <v>101.10615521855486</v>
      </c>
      <c r="L14" s="422">
        <f t="shared" si="2"/>
        <v>53.877271925180864</v>
      </c>
      <c r="M14" s="423">
        <f>AVERAGEIF(Přehled_trest_2019!$C$6:$C$91,A14,Přehled_trest_2019!$O$6:$O$91)</f>
        <v>4.2250000000000005</v>
      </c>
      <c r="N14" s="424">
        <f>H14/SUMIF(Přehled_trest_2019!$C$6:$C$91,$A14,Přehled_trest_2019!$O$6:$O$91)</f>
        <v>189.51817413355874</v>
      </c>
      <c r="O14" s="424">
        <f>I14/SUMIF(Přehled_trest_2019!$C$6:$C$91,$A14,Přehled_trest_2019!$O$6:$O$91)</f>
        <v>191.61453930684698</v>
      </c>
      <c r="P14" s="424">
        <f>J14/SUMIF(Přehled_trest_2019!$C$6:$C$91,$A14,Přehled_trest_2019!$O$6:$O$91)</f>
        <v>28.284023668639051</v>
      </c>
      <c r="Q14" s="421">
        <v>81.957120000000003</v>
      </c>
      <c r="R14" s="423">
        <f>AVERAGEIF(Přehled_trest_2019!$C$6:$C$91,A14,Přehled_trest_2019!$T$6:$T$91)</f>
        <v>4.5</v>
      </c>
    </row>
    <row r="15" spans="1:18" ht="16.5" thickBot="1" x14ac:dyDescent="0.3">
      <c r="A15" s="46" t="s">
        <v>82</v>
      </c>
      <c r="B15" s="467">
        <v>197</v>
      </c>
      <c r="C15" s="468">
        <v>105</v>
      </c>
      <c r="D15" s="469">
        <v>475</v>
      </c>
      <c r="E15" s="475">
        <v>22</v>
      </c>
      <c r="F15" s="404">
        <v>40.94</v>
      </c>
      <c r="G15" s="476">
        <f t="shared" si="0"/>
        <v>9.0068000000000001</v>
      </c>
      <c r="H15" s="425">
        <v>13896</v>
      </c>
      <c r="I15" s="426">
        <v>13877</v>
      </c>
      <c r="J15" s="426">
        <v>2687</v>
      </c>
      <c r="K15" s="404">
        <f t="shared" si="1"/>
        <v>99.863270005757059</v>
      </c>
      <c r="L15" s="427">
        <f t="shared" si="2"/>
        <v>70.674857678172515</v>
      </c>
      <c r="M15" s="428">
        <f>AVERAGEIF(Přehled_trest_2019!$C$6:$C$91,A15,Přehled_trest_2019!$O$6:$O$91)</f>
        <v>7.1090909090909093</v>
      </c>
      <c r="N15" s="429">
        <f>H15/SUMIF(Přehled_trest_2019!$C$6:$C$91,$A15,Přehled_trest_2019!$O$6:$O$91)</f>
        <v>177.69820971867006</v>
      </c>
      <c r="O15" s="429">
        <f>I15/SUMIF(Přehled_trest_2019!$C$6:$C$91,$A15,Přehled_trest_2019!$O$6:$O$91)</f>
        <v>177.45524296675191</v>
      </c>
      <c r="P15" s="429">
        <f>J15/SUMIF(Přehled_trest_2019!$C$6:$C$91,$A15,Přehled_trest_2019!$O$6:$O$91)</f>
        <v>34.36061381074169</v>
      </c>
      <c r="Q15" s="492">
        <v>87.345119999999994</v>
      </c>
      <c r="R15" s="428">
        <f>AVERAGEIF(Přehled_trest_2019!$C$6:$C$91,A15,Přehled_trest_2019!$T$6:$T$91)</f>
        <v>7.4545454545454541</v>
      </c>
    </row>
    <row r="16" spans="1:18" ht="16.5" thickTop="1" x14ac:dyDescent="0.25"/>
  </sheetData>
  <sheetProtection algorithmName="SHA-512" hashValue="qQpX5nqtb2Oo1bmcyRYfeMfHEVACOKfDC9Khq4b/XpO9Yq4wo/X0DZBCoBsFEiCft3NdZnFUY8yjNWePv2CdfA==" saltValue="GYrbrKRn1m7Lol10nUJ9/w==" spinCount="100000" sheet="1" objects="1" scenarios="1"/>
  <mergeCells count="4">
    <mergeCell ref="B6:D6"/>
    <mergeCell ref="E6:G6"/>
    <mergeCell ref="H6:L6"/>
    <mergeCell ref="N6:P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8" tint="0.39997558519241921"/>
  </sheetPr>
  <dimension ref="A1:L1038"/>
  <sheetViews>
    <sheetView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RowHeight="15.75" x14ac:dyDescent="0.25"/>
  <cols>
    <col min="1" max="1" width="13.375" customWidth="1"/>
    <col min="2" max="2" width="22.375" style="40" hidden="1" customWidth="1"/>
    <col min="3" max="3" width="13.375" customWidth="1"/>
    <col min="4" max="4" width="18.25" bestFit="1" customWidth="1"/>
    <col min="5" max="5" width="15" bestFit="1" customWidth="1"/>
    <col min="6" max="6" width="12.625" style="493" customWidth="1"/>
    <col min="7" max="8" width="12.625" style="38" customWidth="1"/>
    <col min="9" max="12" width="12.625" customWidth="1"/>
  </cols>
  <sheetData>
    <row r="1" spans="1:12" x14ac:dyDescent="0.25">
      <c r="A1" s="1" t="s">
        <v>133</v>
      </c>
      <c r="B1" s="3"/>
      <c r="C1" s="1"/>
    </row>
    <row r="2" spans="1:12" x14ac:dyDescent="0.25">
      <c r="A2" s="1" t="s">
        <v>281</v>
      </c>
      <c r="B2" s="3"/>
      <c r="C2" s="1"/>
    </row>
    <row r="3" spans="1:12" ht="16.5" thickBot="1" x14ac:dyDescent="0.3"/>
    <row r="4" spans="1:12" ht="16.5" customHeight="1" thickTop="1" x14ac:dyDescent="0.25">
      <c r="A4" s="70"/>
      <c r="B4" s="78"/>
      <c r="C4" s="70"/>
      <c r="D4" s="70"/>
      <c r="E4" s="70"/>
      <c r="F4" s="661" t="s">
        <v>1</v>
      </c>
      <c r="G4" s="662"/>
      <c r="H4" s="663"/>
      <c r="I4" s="664" t="s">
        <v>109</v>
      </c>
      <c r="J4" s="664"/>
      <c r="K4" s="664"/>
      <c r="L4" s="664"/>
    </row>
    <row r="5" spans="1:12" ht="32.25" thickBot="1" x14ac:dyDescent="0.3">
      <c r="A5" s="5"/>
      <c r="B5" s="5" t="s">
        <v>138</v>
      </c>
      <c r="C5" s="5" t="s">
        <v>137</v>
      </c>
      <c r="D5" s="5" t="s">
        <v>94</v>
      </c>
      <c r="E5" s="5" t="s">
        <v>95</v>
      </c>
      <c r="F5" s="494" t="s">
        <v>96</v>
      </c>
      <c r="G5" s="5" t="s">
        <v>97</v>
      </c>
      <c r="H5" s="25" t="s">
        <v>98</v>
      </c>
      <c r="I5" s="6" t="s">
        <v>124</v>
      </c>
      <c r="J5" s="6" t="s">
        <v>125</v>
      </c>
      <c r="K5" s="6" t="s">
        <v>126</v>
      </c>
      <c r="L5" s="6" t="s">
        <v>177</v>
      </c>
    </row>
    <row r="6" spans="1:12" ht="16.5" thickTop="1" x14ac:dyDescent="0.25">
      <c r="A6" s="8">
        <v>1</v>
      </c>
      <c r="B6" s="79" t="str">
        <f>CONCATENATE(C6,D6)</f>
        <v>2008Praha 1</v>
      </c>
      <c r="C6" s="8">
        <v>2008</v>
      </c>
      <c r="D6" s="9" t="s">
        <v>2</v>
      </c>
      <c r="E6" s="9" t="s">
        <v>3</v>
      </c>
      <c r="F6" s="26">
        <v>168</v>
      </c>
      <c r="G6" s="8">
        <v>81</v>
      </c>
      <c r="H6" s="73">
        <v>448</v>
      </c>
      <c r="I6" s="8">
        <v>1507</v>
      </c>
      <c r="J6" s="8">
        <v>1487</v>
      </c>
      <c r="K6" s="8">
        <v>278</v>
      </c>
      <c r="L6" s="10">
        <f>K6/J6*365</f>
        <v>68.23806321452588</v>
      </c>
    </row>
    <row r="7" spans="1:12" x14ac:dyDescent="0.25">
      <c r="A7" s="13">
        <v>2</v>
      </c>
      <c r="B7" s="80" t="str">
        <f t="shared" ref="B7:B70" si="0">CONCATENATE(C7,D7)</f>
        <v>2008Praha 2</v>
      </c>
      <c r="C7" s="13">
        <v>2008</v>
      </c>
      <c r="D7" s="14" t="s">
        <v>4</v>
      </c>
      <c r="E7" s="14" t="s">
        <v>3</v>
      </c>
      <c r="F7" s="28">
        <v>170</v>
      </c>
      <c r="G7" s="13">
        <v>89</v>
      </c>
      <c r="H7" s="75">
        <v>434</v>
      </c>
      <c r="I7" s="13">
        <v>3614</v>
      </c>
      <c r="J7" s="13">
        <v>3557</v>
      </c>
      <c r="K7" s="13">
        <v>310</v>
      </c>
      <c r="L7" s="15">
        <f t="shared" ref="L7:L70" si="1">K7/J7*365</f>
        <v>31.810514478493111</v>
      </c>
    </row>
    <row r="8" spans="1:12" x14ac:dyDescent="0.25">
      <c r="A8" s="13">
        <v>3</v>
      </c>
      <c r="B8" s="80" t="str">
        <f t="shared" si="0"/>
        <v>2008Praha 3</v>
      </c>
      <c r="C8" s="13">
        <v>2008</v>
      </c>
      <c r="D8" s="14" t="s">
        <v>5</v>
      </c>
      <c r="E8" s="14" t="s">
        <v>3</v>
      </c>
      <c r="F8" s="28">
        <v>198</v>
      </c>
      <c r="G8" s="13">
        <v>95</v>
      </c>
      <c r="H8" s="75">
        <v>566</v>
      </c>
      <c r="I8" s="13">
        <v>694</v>
      </c>
      <c r="J8" s="13">
        <v>686</v>
      </c>
      <c r="K8" s="13">
        <v>82</v>
      </c>
      <c r="L8" s="15">
        <f t="shared" si="1"/>
        <v>43.629737609329446</v>
      </c>
    </row>
    <row r="9" spans="1:12" x14ac:dyDescent="0.25">
      <c r="A9" s="13">
        <v>4</v>
      </c>
      <c r="B9" s="80" t="str">
        <f t="shared" si="0"/>
        <v>2008Praha 4</v>
      </c>
      <c r="C9" s="13">
        <v>2008</v>
      </c>
      <c r="D9" s="14" t="s">
        <v>6</v>
      </c>
      <c r="E9" s="14" t="s">
        <v>3</v>
      </c>
      <c r="F9" s="28">
        <v>194</v>
      </c>
      <c r="G9" s="13">
        <v>96</v>
      </c>
      <c r="H9" s="75">
        <v>524</v>
      </c>
      <c r="I9" s="13">
        <v>1469</v>
      </c>
      <c r="J9" s="13">
        <v>1506</v>
      </c>
      <c r="K9" s="13">
        <v>107</v>
      </c>
      <c r="L9" s="15">
        <f t="shared" si="1"/>
        <v>25.932934926958833</v>
      </c>
    </row>
    <row r="10" spans="1:12" x14ac:dyDescent="0.25">
      <c r="A10" s="13">
        <v>5</v>
      </c>
      <c r="B10" s="80" t="str">
        <f t="shared" si="0"/>
        <v>2008Praha 5</v>
      </c>
      <c r="C10" s="13">
        <v>2008</v>
      </c>
      <c r="D10" s="14" t="s">
        <v>7</v>
      </c>
      <c r="E10" s="14" t="s">
        <v>3</v>
      </c>
      <c r="F10" s="28">
        <v>121</v>
      </c>
      <c r="G10" s="13">
        <v>57</v>
      </c>
      <c r="H10" s="75">
        <v>319</v>
      </c>
      <c r="I10" s="13">
        <v>1400</v>
      </c>
      <c r="J10" s="13">
        <v>1371</v>
      </c>
      <c r="K10" s="13">
        <v>181</v>
      </c>
      <c r="L10" s="15">
        <f t="shared" si="1"/>
        <v>48.18745441283734</v>
      </c>
    </row>
    <row r="11" spans="1:12" x14ac:dyDescent="0.25">
      <c r="A11" s="13">
        <v>6</v>
      </c>
      <c r="B11" s="80" t="str">
        <f t="shared" si="0"/>
        <v>2008Praha 6</v>
      </c>
      <c r="C11" s="13">
        <v>2008</v>
      </c>
      <c r="D11" s="14" t="s">
        <v>8</v>
      </c>
      <c r="E11" s="14" t="s">
        <v>3</v>
      </c>
      <c r="F11" s="28">
        <v>264</v>
      </c>
      <c r="G11" s="13">
        <v>137</v>
      </c>
      <c r="H11" s="75">
        <v>693</v>
      </c>
      <c r="I11" s="13">
        <v>634</v>
      </c>
      <c r="J11" s="13">
        <v>748</v>
      </c>
      <c r="K11" s="13">
        <v>109</v>
      </c>
      <c r="L11" s="15">
        <f t="shared" si="1"/>
        <v>53.188502673796791</v>
      </c>
    </row>
    <row r="12" spans="1:12" x14ac:dyDescent="0.25">
      <c r="A12" s="13">
        <v>7</v>
      </c>
      <c r="B12" s="80" t="str">
        <f t="shared" si="0"/>
        <v>2008Praha 7</v>
      </c>
      <c r="C12" s="13">
        <v>2008</v>
      </c>
      <c r="D12" s="14" t="s">
        <v>9</v>
      </c>
      <c r="E12" s="14" t="s">
        <v>3</v>
      </c>
      <c r="F12" s="28">
        <v>162</v>
      </c>
      <c r="G12" s="13">
        <v>91</v>
      </c>
      <c r="H12" s="75">
        <v>502</v>
      </c>
      <c r="I12" s="13">
        <v>614</v>
      </c>
      <c r="J12" s="13">
        <v>578</v>
      </c>
      <c r="K12" s="13">
        <v>160</v>
      </c>
      <c r="L12" s="15">
        <f t="shared" si="1"/>
        <v>101.03806228373703</v>
      </c>
    </row>
    <row r="13" spans="1:12" x14ac:dyDescent="0.25">
      <c r="A13" s="13">
        <v>8</v>
      </c>
      <c r="B13" s="80" t="str">
        <f t="shared" si="0"/>
        <v>2008Praha 8</v>
      </c>
      <c r="C13" s="13">
        <v>2008</v>
      </c>
      <c r="D13" s="14" t="s">
        <v>10</v>
      </c>
      <c r="E13" s="14" t="s">
        <v>3</v>
      </c>
      <c r="F13" s="28">
        <v>231</v>
      </c>
      <c r="G13" s="13">
        <v>96</v>
      </c>
      <c r="H13" s="75">
        <v>576</v>
      </c>
      <c r="I13" s="13">
        <v>996</v>
      </c>
      <c r="J13" s="13">
        <v>1001</v>
      </c>
      <c r="K13" s="13">
        <v>161</v>
      </c>
      <c r="L13" s="15">
        <f t="shared" si="1"/>
        <v>58.706293706293707</v>
      </c>
    </row>
    <row r="14" spans="1:12" x14ac:dyDescent="0.25">
      <c r="A14" s="13">
        <v>9</v>
      </c>
      <c r="B14" s="80" t="str">
        <f t="shared" si="0"/>
        <v>2008Praha 9</v>
      </c>
      <c r="C14" s="13">
        <v>2008</v>
      </c>
      <c r="D14" s="14" t="s">
        <v>11</v>
      </c>
      <c r="E14" s="14" t="s">
        <v>3</v>
      </c>
      <c r="F14" s="28">
        <v>191</v>
      </c>
      <c r="G14" s="13">
        <v>83</v>
      </c>
      <c r="H14" s="75">
        <v>497</v>
      </c>
      <c r="I14" s="13">
        <v>1084</v>
      </c>
      <c r="J14" s="13">
        <v>1102</v>
      </c>
      <c r="K14" s="13">
        <v>88</v>
      </c>
      <c r="L14" s="15">
        <f t="shared" si="1"/>
        <v>29.147005444646098</v>
      </c>
    </row>
    <row r="15" spans="1:12" x14ac:dyDescent="0.25">
      <c r="A15" s="13">
        <v>10</v>
      </c>
      <c r="B15" s="80" t="str">
        <f t="shared" si="0"/>
        <v>2008Praha 10</v>
      </c>
      <c r="C15" s="13">
        <v>2008</v>
      </c>
      <c r="D15" s="14" t="s">
        <v>12</v>
      </c>
      <c r="E15" s="14" t="s">
        <v>3</v>
      </c>
      <c r="F15" s="28">
        <v>201</v>
      </c>
      <c r="G15" s="13">
        <v>114</v>
      </c>
      <c r="H15" s="75">
        <v>498</v>
      </c>
      <c r="I15" s="13">
        <v>1224</v>
      </c>
      <c r="J15" s="13">
        <v>1256</v>
      </c>
      <c r="K15" s="13">
        <v>139</v>
      </c>
      <c r="L15" s="15">
        <f t="shared" si="1"/>
        <v>40.394108280254777</v>
      </c>
    </row>
    <row r="16" spans="1:12" x14ac:dyDescent="0.25">
      <c r="A16" s="13">
        <v>11</v>
      </c>
      <c r="B16" s="80" t="str">
        <f t="shared" si="0"/>
        <v>2008Beroun</v>
      </c>
      <c r="C16" s="13">
        <v>2008</v>
      </c>
      <c r="D16" s="14" t="s">
        <v>13</v>
      </c>
      <c r="E16" s="14" t="s">
        <v>14</v>
      </c>
      <c r="F16" s="28">
        <v>149</v>
      </c>
      <c r="G16" s="13">
        <v>76</v>
      </c>
      <c r="H16" s="75">
        <v>383</v>
      </c>
      <c r="I16" s="13">
        <v>779</v>
      </c>
      <c r="J16" s="13">
        <v>780</v>
      </c>
      <c r="K16" s="13">
        <v>69</v>
      </c>
      <c r="L16" s="15">
        <f t="shared" si="1"/>
        <v>32.28846153846154</v>
      </c>
    </row>
    <row r="17" spans="1:12" x14ac:dyDescent="0.25">
      <c r="A17" s="13">
        <v>12</v>
      </c>
      <c r="B17" s="80" t="str">
        <f t="shared" si="0"/>
        <v>2008Benešov</v>
      </c>
      <c r="C17" s="13">
        <v>2008</v>
      </c>
      <c r="D17" s="14" t="s">
        <v>15</v>
      </c>
      <c r="E17" s="14" t="s">
        <v>14</v>
      </c>
      <c r="F17" s="28">
        <v>197</v>
      </c>
      <c r="G17" s="13">
        <v>72</v>
      </c>
      <c r="H17" s="75">
        <v>614</v>
      </c>
      <c r="I17" s="13">
        <v>734</v>
      </c>
      <c r="J17" s="13">
        <v>756</v>
      </c>
      <c r="K17" s="13">
        <v>70</v>
      </c>
      <c r="L17" s="15">
        <f t="shared" si="1"/>
        <v>33.796296296296298</v>
      </c>
    </row>
    <row r="18" spans="1:12" x14ac:dyDescent="0.25">
      <c r="A18" s="13">
        <v>13</v>
      </c>
      <c r="B18" s="80" t="str">
        <f t="shared" si="0"/>
        <v>2008Kladno</v>
      </c>
      <c r="C18" s="13">
        <v>2008</v>
      </c>
      <c r="D18" s="14" t="s">
        <v>16</v>
      </c>
      <c r="E18" s="14" t="s">
        <v>14</v>
      </c>
      <c r="F18" s="28">
        <v>150</v>
      </c>
      <c r="G18" s="13">
        <v>91</v>
      </c>
      <c r="H18" s="75">
        <v>349</v>
      </c>
      <c r="I18" s="13">
        <v>1358</v>
      </c>
      <c r="J18" s="13">
        <v>1354</v>
      </c>
      <c r="K18" s="13">
        <v>179</v>
      </c>
      <c r="L18" s="15">
        <f t="shared" si="1"/>
        <v>48.253323485967506</v>
      </c>
    </row>
    <row r="19" spans="1:12" x14ac:dyDescent="0.25">
      <c r="A19" s="13">
        <v>14</v>
      </c>
      <c r="B19" s="80" t="str">
        <f t="shared" si="0"/>
        <v>2008Kolín</v>
      </c>
      <c r="C19" s="13">
        <v>2008</v>
      </c>
      <c r="D19" s="14" t="s">
        <v>17</v>
      </c>
      <c r="E19" s="14" t="s">
        <v>14</v>
      </c>
      <c r="F19" s="28">
        <v>114</v>
      </c>
      <c r="G19" s="13">
        <v>83</v>
      </c>
      <c r="H19" s="75">
        <v>282</v>
      </c>
      <c r="I19" s="13">
        <v>907</v>
      </c>
      <c r="J19" s="13">
        <v>895</v>
      </c>
      <c r="K19" s="13">
        <v>136</v>
      </c>
      <c r="L19" s="15">
        <f t="shared" si="1"/>
        <v>55.463687150837991</v>
      </c>
    </row>
    <row r="20" spans="1:12" x14ac:dyDescent="0.25">
      <c r="A20" s="13">
        <v>15</v>
      </c>
      <c r="B20" s="80" t="str">
        <f t="shared" si="0"/>
        <v>2008Kutná Hora</v>
      </c>
      <c r="C20" s="13">
        <v>2008</v>
      </c>
      <c r="D20" s="14" t="s">
        <v>18</v>
      </c>
      <c r="E20" s="14" t="s">
        <v>14</v>
      </c>
      <c r="F20" s="28">
        <v>160</v>
      </c>
      <c r="G20" s="13">
        <v>86</v>
      </c>
      <c r="H20" s="75">
        <v>441</v>
      </c>
      <c r="I20" s="13">
        <v>670</v>
      </c>
      <c r="J20" s="13">
        <v>695</v>
      </c>
      <c r="K20" s="13">
        <v>76</v>
      </c>
      <c r="L20" s="15">
        <f t="shared" si="1"/>
        <v>39.913669064748198</v>
      </c>
    </row>
    <row r="21" spans="1:12" x14ac:dyDescent="0.25">
      <c r="A21" s="13">
        <v>16</v>
      </c>
      <c r="B21" s="80" t="str">
        <f t="shared" si="0"/>
        <v>2008Mělník</v>
      </c>
      <c r="C21" s="13">
        <v>2008</v>
      </c>
      <c r="D21" s="14" t="s">
        <v>19</v>
      </c>
      <c r="E21" s="14" t="s">
        <v>14</v>
      </c>
      <c r="F21" s="28">
        <v>89</v>
      </c>
      <c r="G21" s="13">
        <v>57</v>
      </c>
      <c r="H21" s="75">
        <v>212</v>
      </c>
      <c r="I21" s="13">
        <v>1315</v>
      </c>
      <c r="J21" s="13">
        <v>1293</v>
      </c>
      <c r="K21" s="13">
        <v>112</v>
      </c>
      <c r="L21" s="15">
        <f t="shared" si="1"/>
        <v>31.616395978344933</v>
      </c>
    </row>
    <row r="22" spans="1:12" x14ac:dyDescent="0.25">
      <c r="A22" s="13">
        <v>17</v>
      </c>
      <c r="B22" s="80" t="str">
        <f t="shared" si="0"/>
        <v>2008Mladá Boleslav</v>
      </c>
      <c r="C22" s="13">
        <v>2008</v>
      </c>
      <c r="D22" s="14" t="s">
        <v>20</v>
      </c>
      <c r="E22" s="14" t="s">
        <v>14</v>
      </c>
      <c r="F22" s="28">
        <v>112</v>
      </c>
      <c r="G22" s="13">
        <v>68</v>
      </c>
      <c r="H22" s="75">
        <v>223</v>
      </c>
      <c r="I22" s="13">
        <v>1158</v>
      </c>
      <c r="J22" s="13">
        <v>1149</v>
      </c>
      <c r="K22" s="13">
        <v>89</v>
      </c>
      <c r="L22" s="15">
        <f t="shared" si="1"/>
        <v>28.272410791993035</v>
      </c>
    </row>
    <row r="23" spans="1:12" x14ac:dyDescent="0.25">
      <c r="A23" s="13">
        <v>18</v>
      </c>
      <c r="B23" s="80" t="str">
        <f t="shared" si="0"/>
        <v>2008Nymburk</v>
      </c>
      <c r="C23" s="13">
        <v>2008</v>
      </c>
      <c r="D23" s="14" t="s">
        <v>21</v>
      </c>
      <c r="E23" s="14" t="s">
        <v>14</v>
      </c>
      <c r="F23" s="28">
        <v>123</v>
      </c>
      <c r="G23" s="13">
        <v>60</v>
      </c>
      <c r="H23" s="75">
        <v>283</v>
      </c>
      <c r="I23" s="13">
        <v>945</v>
      </c>
      <c r="J23" s="13">
        <v>932</v>
      </c>
      <c r="K23" s="13">
        <v>100</v>
      </c>
      <c r="L23" s="15">
        <f t="shared" si="1"/>
        <v>39.163090128755364</v>
      </c>
    </row>
    <row r="24" spans="1:12" x14ac:dyDescent="0.25">
      <c r="A24" s="13">
        <v>19</v>
      </c>
      <c r="B24" s="80" t="str">
        <f t="shared" si="0"/>
        <v>2008Praha-Východ</v>
      </c>
      <c r="C24" s="13">
        <v>2008</v>
      </c>
      <c r="D24" s="14" t="s">
        <v>134</v>
      </c>
      <c r="E24" s="14" t="s">
        <v>14</v>
      </c>
      <c r="F24" s="28">
        <v>224</v>
      </c>
      <c r="G24" s="13">
        <v>132</v>
      </c>
      <c r="H24" s="75">
        <v>533</v>
      </c>
      <c r="I24" s="13">
        <v>1163</v>
      </c>
      <c r="J24" s="13">
        <v>1210</v>
      </c>
      <c r="K24" s="13">
        <v>158</v>
      </c>
      <c r="L24" s="15">
        <f t="shared" si="1"/>
        <v>47.66115702479339</v>
      </c>
    </row>
    <row r="25" spans="1:12" x14ac:dyDescent="0.25">
      <c r="A25" s="13">
        <v>20</v>
      </c>
      <c r="B25" s="80" t="str">
        <f t="shared" si="0"/>
        <v>2008Praha-Západ</v>
      </c>
      <c r="C25" s="13">
        <v>2008</v>
      </c>
      <c r="D25" s="14" t="s">
        <v>135</v>
      </c>
      <c r="E25" s="14" t="s">
        <v>14</v>
      </c>
      <c r="F25" s="28">
        <v>243</v>
      </c>
      <c r="G25" s="13">
        <v>101</v>
      </c>
      <c r="H25" s="75">
        <v>539</v>
      </c>
      <c r="I25" s="13">
        <v>892</v>
      </c>
      <c r="J25" s="13">
        <v>897</v>
      </c>
      <c r="K25" s="13">
        <v>107</v>
      </c>
      <c r="L25" s="15">
        <f t="shared" si="1"/>
        <v>43.539576365663322</v>
      </c>
    </row>
    <row r="26" spans="1:12" x14ac:dyDescent="0.25">
      <c r="A26" s="13">
        <v>21</v>
      </c>
      <c r="B26" s="80" t="str">
        <f t="shared" si="0"/>
        <v>2008Příbram</v>
      </c>
      <c r="C26" s="13">
        <v>2008</v>
      </c>
      <c r="D26" s="14" t="s">
        <v>22</v>
      </c>
      <c r="E26" s="14" t="s">
        <v>14</v>
      </c>
      <c r="F26" s="28">
        <v>158</v>
      </c>
      <c r="G26" s="13">
        <v>78</v>
      </c>
      <c r="H26" s="75">
        <v>370</v>
      </c>
      <c r="I26" s="13">
        <v>1153</v>
      </c>
      <c r="J26" s="13">
        <v>1157</v>
      </c>
      <c r="K26" s="13">
        <v>89</v>
      </c>
      <c r="L26" s="15">
        <f t="shared" si="1"/>
        <v>28.07692307692308</v>
      </c>
    </row>
    <row r="27" spans="1:12" x14ac:dyDescent="0.25">
      <c r="A27" s="13">
        <v>22</v>
      </c>
      <c r="B27" s="80" t="str">
        <f t="shared" si="0"/>
        <v>2008Rakovník</v>
      </c>
      <c r="C27" s="13">
        <v>2008</v>
      </c>
      <c r="D27" s="14" t="s">
        <v>23</v>
      </c>
      <c r="E27" s="14" t="s">
        <v>14</v>
      </c>
      <c r="F27" s="28">
        <v>186</v>
      </c>
      <c r="G27" s="13">
        <v>90</v>
      </c>
      <c r="H27" s="75">
        <v>413</v>
      </c>
      <c r="I27" s="13">
        <v>451</v>
      </c>
      <c r="J27" s="13">
        <v>456</v>
      </c>
      <c r="K27" s="13">
        <v>62</v>
      </c>
      <c r="L27" s="15">
        <f t="shared" si="1"/>
        <v>49.627192982456144</v>
      </c>
    </row>
    <row r="28" spans="1:12" x14ac:dyDescent="0.25">
      <c r="A28" s="13">
        <v>23</v>
      </c>
      <c r="B28" s="80" t="str">
        <f t="shared" si="0"/>
        <v>2008České Budějovice</v>
      </c>
      <c r="C28" s="13">
        <v>2008</v>
      </c>
      <c r="D28" s="14" t="s">
        <v>24</v>
      </c>
      <c r="E28" s="14" t="s">
        <v>25</v>
      </c>
      <c r="F28" s="28">
        <v>200</v>
      </c>
      <c r="G28" s="13">
        <v>97</v>
      </c>
      <c r="H28" s="75">
        <v>525</v>
      </c>
      <c r="I28" s="13">
        <v>1925</v>
      </c>
      <c r="J28" s="13">
        <v>1871</v>
      </c>
      <c r="K28" s="13">
        <v>306</v>
      </c>
      <c r="L28" s="15">
        <f t="shared" si="1"/>
        <v>59.695350080171025</v>
      </c>
    </row>
    <row r="29" spans="1:12" x14ac:dyDescent="0.25">
      <c r="A29" s="13">
        <v>24</v>
      </c>
      <c r="B29" s="80" t="str">
        <f t="shared" si="0"/>
        <v>2008Český Krumlov</v>
      </c>
      <c r="C29" s="13">
        <v>2008</v>
      </c>
      <c r="D29" s="14" t="s">
        <v>26</v>
      </c>
      <c r="E29" s="14" t="s">
        <v>25</v>
      </c>
      <c r="F29" s="28">
        <v>184</v>
      </c>
      <c r="G29" s="13">
        <v>75</v>
      </c>
      <c r="H29" s="75">
        <v>582</v>
      </c>
      <c r="I29" s="13">
        <v>596</v>
      </c>
      <c r="J29" s="13">
        <v>603</v>
      </c>
      <c r="K29" s="13">
        <v>48</v>
      </c>
      <c r="L29" s="15">
        <f t="shared" si="1"/>
        <v>29.054726368159205</v>
      </c>
    </row>
    <row r="30" spans="1:12" x14ac:dyDescent="0.25">
      <c r="A30" s="13">
        <v>25</v>
      </c>
      <c r="B30" s="80" t="str">
        <f t="shared" si="0"/>
        <v>2008Jindřichův Hradec</v>
      </c>
      <c r="C30" s="13">
        <v>2008</v>
      </c>
      <c r="D30" s="14" t="s">
        <v>27</v>
      </c>
      <c r="E30" s="14" t="s">
        <v>25</v>
      </c>
      <c r="F30" s="28">
        <v>133</v>
      </c>
      <c r="G30" s="13">
        <v>69</v>
      </c>
      <c r="H30" s="75">
        <v>384</v>
      </c>
      <c r="I30" s="13">
        <v>866</v>
      </c>
      <c r="J30" s="13">
        <v>885</v>
      </c>
      <c r="K30" s="13">
        <v>70</v>
      </c>
      <c r="L30" s="15">
        <f t="shared" si="1"/>
        <v>28.870056497175145</v>
      </c>
    </row>
    <row r="31" spans="1:12" x14ac:dyDescent="0.25">
      <c r="A31" s="13">
        <v>26</v>
      </c>
      <c r="B31" s="80" t="str">
        <f t="shared" si="0"/>
        <v>2008Pelhřimov</v>
      </c>
      <c r="C31" s="13">
        <v>2008</v>
      </c>
      <c r="D31" s="14" t="s">
        <v>28</v>
      </c>
      <c r="E31" s="14" t="s">
        <v>25</v>
      </c>
      <c r="F31" s="28">
        <v>202</v>
      </c>
      <c r="G31" s="13">
        <v>76</v>
      </c>
      <c r="H31" s="75">
        <v>614</v>
      </c>
      <c r="I31" s="13">
        <v>449</v>
      </c>
      <c r="J31" s="13">
        <v>453</v>
      </c>
      <c r="K31" s="13">
        <v>48</v>
      </c>
      <c r="L31" s="15">
        <f t="shared" si="1"/>
        <v>38.675496688741724</v>
      </c>
    </row>
    <row r="32" spans="1:12" x14ac:dyDescent="0.25">
      <c r="A32" s="13">
        <v>27</v>
      </c>
      <c r="B32" s="80" t="str">
        <f t="shared" si="0"/>
        <v>2008Písek</v>
      </c>
      <c r="C32" s="13">
        <v>2008</v>
      </c>
      <c r="D32" s="14" t="s">
        <v>29</v>
      </c>
      <c r="E32" s="14" t="s">
        <v>25</v>
      </c>
      <c r="F32" s="28">
        <v>202</v>
      </c>
      <c r="G32" s="13">
        <v>104</v>
      </c>
      <c r="H32" s="75">
        <v>462</v>
      </c>
      <c r="I32" s="13">
        <v>665</v>
      </c>
      <c r="J32" s="13">
        <v>671</v>
      </c>
      <c r="K32" s="13">
        <v>107</v>
      </c>
      <c r="L32" s="15">
        <f t="shared" si="1"/>
        <v>58.204172876304021</v>
      </c>
    </row>
    <row r="33" spans="1:12" x14ac:dyDescent="0.25">
      <c r="A33" s="13">
        <v>28</v>
      </c>
      <c r="B33" s="80" t="str">
        <f t="shared" si="0"/>
        <v>2008Prachatice</v>
      </c>
      <c r="C33" s="13">
        <v>2008</v>
      </c>
      <c r="D33" s="14" t="s">
        <v>30</v>
      </c>
      <c r="E33" s="14" t="s">
        <v>25</v>
      </c>
      <c r="F33" s="28">
        <v>91</v>
      </c>
      <c r="G33" s="13">
        <v>37</v>
      </c>
      <c r="H33" s="75">
        <v>378</v>
      </c>
      <c r="I33" s="13">
        <v>514</v>
      </c>
      <c r="J33" s="13">
        <v>522</v>
      </c>
      <c r="K33" s="13">
        <v>20</v>
      </c>
      <c r="L33" s="15">
        <f t="shared" si="1"/>
        <v>13.984674329501914</v>
      </c>
    </row>
    <row r="34" spans="1:12" x14ac:dyDescent="0.25">
      <c r="A34" s="13">
        <v>29</v>
      </c>
      <c r="B34" s="80" t="str">
        <f t="shared" si="0"/>
        <v>2008Strakonice</v>
      </c>
      <c r="C34" s="13">
        <v>2008</v>
      </c>
      <c r="D34" s="14" t="s">
        <v>31</v>
      </c>
      <c r="E34" s="14" t="s">
        <v>25</v>
      </c>
      <c r="F34" s="28">
        <v>242</v>
      </c>
      <c r="G34" s="13">
        <v>117</v>
      </c>
      <c r="H34" s="75">
        <v>705</v>
      </c>
      <c r="I34" s="13">
        <v>730</v>
      </c>
      <c r="J34" s="13">
        <v>742</v>
      </c>
      <c r="K34" s="13">
        <v>45</v>
      </c>
      <c r="L34" s="15">
        <f t="shared" si="1"/>
        <v>22.136118598382751</v>
      </c>
    </row>
    <row r="35" spans="1:12" x14ac:dyDescent="0.25">
      <c r="A35" s="13">
        <v>30</v>
      </c>
      <c r="B35" s="80" t="str">
        <f t="shared" si="0"/>
        <v>2008Tábor</v>
      </c>
      <c r="C35" s="13">
        <v>2008</v>
      </c>
      <c r="D35" s="14" t="s">
        <v>32</v>
      </c>
      <c r="E35" s="14" t="s">
        <v>25</v>
      </c>
      <c r="F35" s="28">
        <v>134</v>
      </c>
      <c r="G35" s="13">
        <v>85</v>
      </c>
      <c r="H35" s="75">
        <v>321</v>
      </c>
      <c r="I35" s="13">
        <v>854</v>
      </c>
      <c r="J35" s="13">
        <v>856</v>
      </c>
      <c r="K35" s="13">
        <v>119</v>
      </c>
      <c r="L35" s="15">
        <f t="shared" si="1"/>
        <v>50.741822429906541</v>
      </c>
    </row>
    <row r="36" spans="1:12" x14ac:dyDescent="0.25">
      <c r="A36" s="13">
        <v>31</v>
      </c>
      <c r="B36" s="80" t="str">
        <f t="shared" si="0"/>
        <v>2008Domažlice</v>
      </c>
      <c r="C36" s="13">
        <v>2008</v>
      </c>
      <c r="D36" s="14" t="s">
        <v>33</v>
      </c>
      <c r="E36" s="14" t="s">
        <v>34</v>
      </c>
      <c r="F36" s="28">
        <v>56</v>
      </c>
      <c r="G36" s="13">
        <v>24</v>
      </c>
      <c r="H36" s="75">
        <v>157</v>
      </c>
      <c r="I36" s="13">
        <v>515</v>
      </c>
      <c r="J36" s="13">
        <v>513</v>
      </c>
      <c r="K36" s="13">
        <v>17</v>
      </c>
      <c r="L36" s="15">
        <f t="shared" si="1"/>
        <v>12.095516569200779</v>
      </c>
    </row>
    <row r="37" spans="1:12" x14ac:dyDescent="0.25">
      <c r="A37" s="13">
        <v>32</v>
      </c>
      <c r="B37" s="80" t="str">
        <f t="shared" si="0"/>
        <v>2008Cheb</v>
      </c>
      <c r="C37" s="13">
        <v>2008</v>
      </c>
      <c r="D37" s="14" t="s">
        <v>35</v>
      </c>
      <c r="E37" s="14" t="s">
        <v>34</v>
      </c>
      <c r="F37" s="28">
        <v>314</v>
      </c>
      <c r="G37" s="13">
        <v>175</v>
      </c>
      <c r="H37" s="75">
        <v>719</v>
      </c>
      <c r="I37" s="13">
        <v>1338</v>
      </c>
      <c r="J37" s="13">
        <v>1407</v>
      </c>
      <c r="K37" s="13">
        <v>384</v>
      </c>
      <c r="L37" s="15">
        <f t="shared" si="1"/>
        <v>99.616204690831552</v>
      </c>
    </row>
    <row r="38" spans="1:12" x14ac:dyDescent="0.25">
      <c r="A38" s="13">
        <v>33</v>
      </c>
      <c r="B38" s="80" t="str">
        <f t="shared" si="0"/>
        <v>2008Karlovy Vary</v>
      </c>
      <c r="C38" s="13">
        <v>2008</v>
      </c>
      <c r="D38" s="14" t="s">
        <v>36</v>
      </c>
      <c r="E38" s="14" t="s">
        <v>34</v>
      </c>
      <c r="F38" s="28">
        <v>303</v>
      </c>
      <c r="G38" s="13">
        <v>170</v>
      </c>
      <c r="H38" s="75">
        <v>753</v>
      </c>
      <c r="I38" s="13">
        <v>1488</v>
      </c>
      <c r="J38" s="13">
        <v>1613</v>
      </c>
      <c r="K38" s="13">
        <v>263</v>
      </c>
      <c r="L38" s="15">
        <f t="shared" si="1"/>
        <v>59.513329200247981</v>
      </c>
    </row>
    <row r="39" spans="1:12" x14ac:dyDescent="0.25">
      <c r="A39" s="13">
        <v>34</v>
      </c>
      <c r="B39" s="80" t="str">
        <f t="shared" si="0"/>
        <v>2008Klatovy</v>
      </c>
      <c r="C39" s="13">
        <v>2008</v>
      </c>
      <c r="D39" s="14" t="s">
        <v>37</v>
      </c>
      <c r="E39" s="14" t="s">
        <v>34</v>
      </c>
      <c r="F39" s="28">
        <v>109</v>
      </c>
      <c r="G39" s="13">
        <v>53</v>
      </c>
      <c r="H39" s="75">
        <v>239</v>
      </c>
      <c r="I39" s="13">
        <v>740</v>
      </c>
      <c r="J39" s="13">
        <v>711</v>
      </c>
      <c r="K39" s="13">
        <v>96</v>
      </c>
      <c r="L39" s="15">
        <f t="shared" si="1"/>
        <v>49.282700421940923</v>
      </c>
    </row>
    <row r="40" spans="1:12" x14ac:dyDescent="0.25">
      <c r="A40" s="13">
        <v>35</v>
      </c>
      <c r="B40" s="80" t="str">
        <f t="shared" si="0"/>
        <v>2008Plzeň-jih</v>
      </c>
      <c r="C40" s="13">
        <v>2008</v>
      </c>
      <c r="D40" s="14" t="s">
        <v>38</v>
      </c>
      <c r="E40" s="14" t="s">
        <v>34</v>
      </c>
      <c r="F40" s="28">
        <v>170</v>
      </c>
      <c r="G40" s="13">
        <v>83</v>
      </c>
      <c r="H40" s="75">
        <v>385</v>
      </c>
      <c r="I40" s="13">
        <v>421</v>
      </c>
      <c r="J40" s="13">
        <v>415</v>
      </c>
      <c r="K40" s="13">
        <v>63</v>
      </c>
      <c r="L40" s="15">
        <f t="shared" si="1"/>
        <v>55.409638554216869</v>
      </c>
    </row>
    <row r="41" spans="1:12" x14ac:dyDescent="0.25">
      <c r="A41" s="13">
        <v>36</v>
      </c>
      <c r="B41" s="80" t="str">
        <f t="shared" si="0"/>
        <v>2008Plzeň-Město</v>
      </c>
      <c r="C41" s="13">
        <v>2008</v>
      </c>
      <c r="D41" s="14" t="s">
        <v>136</v>
      </c>
      <c r="E41" s="14" t="s">
        <v>34</v>
      </c>
      <c r="F41" s="28">
        <v>316</v>
      </c>
      <c r="G41" s="13">
        <v>122</v>
      </c>
      <c r="H41" s="75">
        <v>950</v>
      </c>
      <c r="I41" s="13">
        <v>1962</v>
      </c>
      <c r="J41" s="13">
        <v>1963</v>
      </c>
      <c r="K41" s="13">
        <v>326</v>
      </c>
      <c r="L41" s="15">
        <f t="shared" si="1"/>
        <v>60.616403464085579</v>
      </c>
    </row>
    <row r="42" spans="1:12" x14ac:dyDescent="0.25">
      <c r="A42" s="13">
        <v>37</v>
      </c>
      <c r="B42" s="80" t="str">
        <f t="shared" si="0"/>
        <v>2008Plzeň-sever</v>
      </c>
      <c r="C42" s="13">
        <v>2008</v>
      </c>
      <c r="D42" s="14" t="s">
        <v>39</v>
      </c>
      <c r="E42" s="14" t="s">
        <v>34</v>
      </c>
      <c r="F42" s="28">
        <v>308</v>
      </c>
      <c r="G42" s="13">
        <v>162</v>
      </c>
      <c r="H42" s="75">
        <v>791</v>
      </c>
      <c r="I42" s="13">
        <v>529</v>
      </c>
      <c r="J42" s="13">
        <v>553</v>
      </c>
      <c r="K42" s="13">
        <v>125</v>
      </c>
      <c r="L42" s="15">
        <f t="shared" si="1"/>
        <v>82.504520795660042</v>
      </c>
    </row>
    <row r="43" spans="1:12" x14ac:dyDescent="0.25">
      <c r="A43" s="13">
        <v>38</v>
      </c>
      <c r="B43" s="80" t="str">
        <f t="shared" si="0"/>
        <v>2008Rokycany</v>
      </c>
      <c r="C43" s="13">
        <v>2008</v>
      </c>
      <c r="D43" s="14" t="s">
        <v>40</v>
      </c>
      <c r="E43" s="14" t="s">
        <v>34</v>
      </c>
      <c r="F43" s="28">
        <v>220</v>
      </c>
      <c r="G43" s="13">
        <v>113</v>
      </c>
      <c r="H43" s="75">
        <v>549</v>
      </c>
      <c r="I43" s="13">
        <v>386</v>
      </c>
      <c r="J43" s="13">
        <v>398</v>
      </c>
      <c r="K43" s="13">
        <v>53</v>
      </c>
      <c r="L43" s="15">
        <f t="shared" si="1"/>
        <v>48.605527638190949</v>
      </c>
    </row>
    <row r="44" spans="1:12" x14ac:dyDescent="0.25">
      <c r="A44" s="13">
        <v>39</v>
      </c>
      <c r="B44" s="80" t="str">
        <f t="shared" si="0"/>
        <v>2008Sokolov</v>
      </c>
      <c r="C44" s="13">
        <v>2008</v>
      </c>
      <c r="D44" s="14" t="s">
        <v>41</v>
      </c>
      <c r="E44" s="14" t="s">
        <v>34</v>
      </c>
      <c r="F44" s="28">
        <v>179</v>
      </c>
      <c r="G44" s="13">
        <v>85</v>
      </c>
      <c r="H44" s="75">
        <v>450</v>
      </c>
      <c r="I44" s="13">
        <v>1592</v>
      </c>
      <c r="J44" s="13">
        <v>1612</v>
      </c>
      <c r="K44" s="13">
        <v>281</v>
      </c>
      <c r="L44" s="15">
        <f t="shared" si="1"/>
        <v>63.625930521091817</v>
      </c>
    </row>
    <row r="45" spans="1:12" x14ac:dyDescent="0.25">
      <c r="A45" s="13">
        <v>40</v>
      </c>
      <c r="B45" s="80" t="str">
        <f t="shared" si="0"/>
        <v>2008Tachov</v>
      </c>
      <c r="C45" s="13">
        <v>2008</v>
      </c>
      <c r="D45" s="14" t="s">
        <v>42</v>
      </c>
      <c r="E45" s="14" t="s">
        <v>34</v>
      </c>
      <c r="F45" s="28">
        <v>202</v>
      </c>
      <c r="G45" s="13">
        <v>85</v>
      </c>
      <c r="H45" s="75">
        <v>533</v>
      </c>
      <c r="I45" s="13">
        <v>782</v>
      </c>
      <c r="J45" s="13">
        <v>800</v>
      </c>
      <c r="K45" s="13">
        <v>107</v>
      </c>
      <c r="L45" s="15">
        <f t="shared" si="1"/>
        <v>48.818750000000001</v>
      </c>
    </row>
    <row r="46" spans="1:12" x14ac:dyDescent="0.25">
      <c r="A46" s="13">
        <v>41</v>
      </c>
      <c r="B46" s="80" t="str">
        <f t="shared" si="0"/>
        <v>2008Česká Lípa</v>
      </c>
      <c r="C46" s="13">
        <v>2008</v>
      </c>
      <c r="D46" s="14" t="s">
        <v>43</v>
      </c>
      <c r="E46" s="14" t="s">
        <v>44</v>
      </c>
      <c r="F46" s="28">
        <v>412</v>
      </c>
      <c r="G46" s="13">
        <v>292</v>
      </c>
      <c r="H46" s="75">
        <v>930</v>
      </c>
      <c r="I46" s="13">
        <v>1886</v>
      </c>
      <c r="J46" s="13">
        <v>2083</v>
      </c>
      <c r="K46" s="13">
        <v>966</v>
      </c>
      <c r="L46" s="15">
        <f t="shared" si="1"/>
        <v>169.27028324531926</v>
      </c>
    </row>
    <row r="47" spans="1:12" x14ac:dyDescent="0.25">
      <c r="A47" s="13">
        <v>42</v>
      </c>
      <c r="B47" s="80" t="str">
        <f t="shared" si="0"/>
        <v>2008Děčín</v>
      </c>
      <c r="C47" s="13">
        <v>2008</v>
      </c>
      <c r="D47" s="14" t="s">
        <v>45</v>
      </c>
      <c r="E47" s="14" t="s">
        <v>44</v>
      </c>
      <c r="F47" s="28">
        <v>553</v>
      </c>
      <c r="G47" s="13">
        <v>405</v>
      </c>
      <c r="H47" s="75">
        <v>1266</v>
      </c>
      <c r="I47" s="13">
        <v>2136</v>
      </c>
      <c r="J47" s="13">
        <v>2409</v>
      </c>
      <c r="K47" s="13">
        <v>802</v>
      </c>
      <c r="L47" s="15">
        <f t="shared" si="1"/>
        <v>121.51515151515152</v>
      </c>
    </row>
    <row r="48" spans="1:12" x14ac:dyDescent="0.25">
      <c r="A48" s="13">
        <v>43</v>
      </c>
      <c r="B48" s="80" t="str">
        <f t="shared" si="0"/>
        <v>2008Chomutov</v>
      </c>
      <c r="C48" s="13">
        <v>2008</v>
      </c>
      <c r="D48" s="14" t="s">
        <v>46</v>
      </c>
      <c r="E48" s="14" t="s">
        <v>44</v>
      </c>
      <c r="F48" s="28">
        <v>852</v>
      </c>
      <c r="G48" s="13">
        <v>832</v>
      </c>
      <c r="H48" s="75">
        <v>1694</v>
      </c>
      <c r="I48" s="13">
        <v>2055</v>
      </c>
      <c r="J48" s="13">
        <v>2177</v>
      </c>
      <c r="K48" s="13">
        <v>1920</v>
      </c>
      <c r="L48" s="15">
        <f t="shared" si="1"/>
        <v>321.91088654111167</v>
      </c>
    </row>
    <row r="49" spans="1:12" x14ac:dyDescent="0.25">
      <c r="A49" s="13">
        <v>44</v>
      </c>
      <c r="B49" s="80" t="str">
        <f t="shared" si="0"/>
        <v>2008Jablonec nad Nisou</v>
      </c>
      <c r="C49" s="13">
        <v>2008</v>
      </c>
      <c r="D49" s="14" t="s">
        <v>47</v>
      </c>
      <c r="E49" s="14" t="s">
        <v>44</v>
      </c>
      <c r="F49" s="28">
        <v>416</v>
      </c>
      <c r="G49" s="13">
        <v>148</v>
      </c>
      <c r="H49" s="75">
        <v>1142</v>
      </c>
      <c r="I49" s="13">
        <v>1069</v>
      </c>
      <c r="J49" s="13">
        <v>1024</v>
      </c>
      <c r="K49" s="13">
        <v>473</v>
      </c>
      <c r="L49" s="15">
        <f t="shared" si="1"/>
        <v>168.5986328125</v>
      </c>
    </row>
    <row r="50" spans="1:12" x14ac:dyDescent="0.25">
      <c r="A50" s="13">
        <v>45</v>
      </c>
      <c r="B50" s="80" t="str">
        <f t="shared" si="0"/>
        <v>2008Liberec</v>
      </c>
      <c r="C50" s="13">
        <v>2008</v>
      </c>
      <c r="D50" s="14" t="s">
        <v>48</v>
      </c>
      <c r="E50" s="14" t="s">
        <v>44</v>
      </c>
      <c r="F50" s="28">
        <v>553</v>
      </c>
      <c r="G50" s="13">
        <v>325</v>
      </c>
      <c r="H50" s="75">
        <v>1337</v>
      </c>
      <c r="I50" s="13">
        <v>2383</v>
      </c>
      <c r="J50" s="13">
        <v>2429</v>
      </c>
      <c r="K50" s="13">
        <v>1044</v>
      </c>
      <c r="L50" s="15">
        <f t="shared" si="1"/>
        <v>156.87937422807741</v>
      </c>
    </row>
    <row r="51" spans="1:12" x14ac:dyDescent="0.25">
      <c r="A51" s="13">
        <v>46</v>
      </c>
      <c r="B51" s="80" t="str">
        <f t="shared" si="0"/>
        <v>2008Litoměřice</v>
      </c>
      <c r="C51" s="13">
        <v>2008</v>
      </c>
      <c r="D51" s="14" t="s">
        <v>49</v>
      </c>
      <c r="E51" s="14" t="s">
        <v>44</v>
      </c>
      <c r="F51" s="28">
        <v>420</v>
      </c>
      <c r="G51" s="13">
        <v>273</v>
      </c>
      <c r="H51" s="75">
        <v>1006</v>
      </c>
      <c r="I51" s="13">
        <v>1512</v>
      </c>
      <c r="J51" s="13">
        <v>1542</v>
      </c>
      <c r="K51" s="13">
        <v>792</v>
      </c>
      <c r="L51" s="15">
        <f t="shared" si="1"/>
        <v>187.47081712062254</v>
      </c>
    </row>
    <row r="52" spans="1:12" x14ac:dyDescent="0.25">
      <c r="A52" s="13">
        <v>47</v>
      </c>
      <c r="B52" s="80" t="str">
        <f t="shared" si="0"/>
        <v>2008Louny</v>
      </c>
      <c r="C52" s="13">
        <v>2008</v>
      </c>
      <c r="D52" s="14" t="s">
        <v>50</v>
      </c>
      <c r="E52" s="14" t="s">
        <v>44</v>
      </c>
      <c r="F52" s="28">
        <v>283</v>
      </c>
      <c r="G52" s="13">
        <v>141</v>
      </c>
      <c r="H52" s="75">
        <v>867</v>
      </c>
      <c r="I52" s="13">
        <v>1097</v>
      </c>
      <c r="J52" s="13">
        <v>1233</v>
      </c>
      <c r="K52" s="13">
        <v>334</v>
      </c>
      <c r="L52" s="15">
        <f t="shared" si="1"/>
        <v>98.872668288726672</v>
      </c>
    </row>
    <row r="53" spans="1:12" x14ac:dyDescent="0.25">
      <c r="A53" s="13">
        <v>48</v>
      </c>
      <c r="B53" s="80" t="str">
        <f t="shared" si="0"/>
        <v>2008Most</v>
      </c>
      <c r="C53" s="13">
        <v>2008</v>
      </c>
      <c r="D53" s="14" t="s">
        <v>51</v>
      </c>
      <c r="E53" s="14" t="s">
        <v>44</v>
      </c>
      <c r="F53" s="28">
        <v>425</v>
      </c>
      <c r="G53" s="13">
        <v>224</v>
      </c>
      <c r="H53" s="75">
        <v>902</v>
      </c>
      <c r="I53" s="13">
        <v>1752</v>
      </c>
      <c r="J53" s="13">
        <v>1819</v>
      </c>
      <c r="K53" s="13">
        <v>763</v>
      </c>
      <c r="L53" s="15">
        <f t="shared" si="1"/>
        <v>153.10335349092909</v>
      </c>
    </row>
    <row r="54" spans="1:12" x14ac:dyDescent="0.25">
      <c r="A54" s="13">
        <v>49</v>
      </c>
      <c r="B54" s="80" t="str">
        <f t="shared" si="0"/>
        <v>2008Teplice</v>
      </c>
      <c r="C54" s="13">
        <v>2008</v>
      </c>
      <c r="D54" s="14" t="s">
        <v>52</v>
      </c>
      <c r="E54" s="14" t="s">
        <v>44</v>
      </c>
      <c r="F54" s="28">
        <v>448</v>
      </c>
      <c r="G54" s="13">
        <v>187</v>
      </c>
      <c r="H54" s="75">
        <v>1033</v>
      </c>
      <c r="I54" s="13">
        <v>2297</v>
      </c>
      <c r="J54" s="13">
        <v>2200</v>
      </c>
      <c r="K54" s="13">
        <v>1265</v>
      </c>
      <c r="L54" s="15">
        <f t="shared" si="1"/>
        <v>209.87499999999997</v>
      </c>
    </row>
    <row r="55" spans="1:12" x14ac:dyDescent="0.25">
      <c r="A55" s="13">
        <v>50</v>
      </c>
      <c r="B55" s="80" t="str">
        <f t="shared" si="0"/>
        <v>2008Ústí nad Labem</v>
      </c>
      <c r="C55" s="13">
        <v>2008</v>
      </c>
      <c r="D55" s="14" t="s">
        <v>53</v>
      </c>
      <c r="E55" s="14" t="s">
        <v>44</v>
      </c>
      <c r="F55" s="28">
        <v>586</v>
      </c>
      <c r="G55" s="13">
        <v>295</v>
      </c>
      <c r="H55" s="75">
        <v>1473</v>
      </c>
      <c r="I55" s="13">
        <v>2062</v>
      </c>
      <c r="J55" s="13">
        <v>2249</v>
      </c>
      <c r="K55" s="13">
        <v>969</v>
      </c>
      <c r="L55" s="15">
        <f t="shared" si="1"/>
        <v>157.26322810137839</v>
      </c>
    </row>
    <row r="56" spans="1:12" x14ac:dyDescent="0.25">
      <c r="A56" s="13">
        <v>51</v>
      </c>
      <c r="B56" s="80" t="str">
        <f t="shared" si="0"/>
        <v>2008Havlíčkův Brod</v>
      </c>
      <c r="C56" s="13">
        <v>2008</v>
      </c>
      <c r="D56" s="14" t="s">
        <v>54</v>
      </c>
      <c r="E56" s="14" t="s">
        <v>55</v>
      </c>
      <c r="F56" s="28">
        <v>145</v>
      </c>
      <c r="G56" s="13">
        <v>90</v>
      </c>
      <c r="H56" s="75">
        <v>265</v>
      </c>
      <c r="I56" s="13">
        <v>489</v>
      </c>
      <c r="J56" s="13">
        <v>503</v>
      </c>
      <c r="K56" s="13">
        <v>31</v>
      </c>
      <c r="L56" s="15">
        <f t="shared" si="1"/>
        <v>22.495029821073558</v>
      </c>
    </row>
    <row r="57" spans="1:12" x14ac:dyDescent="0.25">
      <c r="A57" s="13">
        <v>52</v>
      </c>
      <c r="B57" s="80" t="str">
        <f t="shared" si="0"/>
        <v>2008Hradec Králové</v>
      </c>
      <c r="C57" s="13">
        <v>2008</v>
      </c>
      <c r="D57" s="14" t="s">
        <v>56</v>
      </c>
      <c r="E57" s="14" t="s">
        <v>55</v>
      </c>
      <c r="F57" s="28">
        <v>145</v>
      </c>
      <c r="G57" s="13">
        <v>87</v>
      </c>
      <c r="H57" s="75">
        <v>304</v>
      </c>
      <c r="I57" s="13">
        <v>1143</v>
      </c>
      <c r="J57" s="13">
        <v>1167</v>
      </c>
      <c r="K57" s="13">
        <v>175</v>
      </c>
      <c r="L57" s="15">
        <f t="shared" si="1"/>
        <v>54.734361610968293</v>
      </c>
    </row>
    <row r="58" spans="1:12" x14ac:dyDescent="0.25">
      <c r="A58" s="13">
        <v>53</v>
      </c>
      <c r="B58" s="80" t="str">
        <f t="shared" si="0"/>
        <v>2008Chrudim</v>
      </c>
      <c r="C58" s="13">
        <v>2008</v>
      </c>
      <c r="D58" s="14" t="s">
        <v>57</v>
      </c>
      <c r="E58" s="14" t="s">
        <v>55</v>
      </c>
      <c r="F58" s="28">
        <v>107</v>
      </c>
      <c r="G58" s="13">
        <v>71</v>
      </c>
      <c r="H58" s="75">
        <v>221</v>
      </c>
      <c r="I58" s="13">
        <v>587</v>
      </c>
      <c r="J58" s="13">
        <v>586</v>
      </c>
      <c r="K58" s="13">
        <v>52</v>
      </c>
      <c r="L58" s="15">
        <f t="shared" si="1"/>
        <v>32.389078498293514</v>
      </c>
    </row>
    <row r="59" spans="1:12" x14ac:dyDescent="0.25">
      <c r="A59" s="13">
        <v>54</v>
      </c>
      <c r="B59" s="80" t="str">
        <f t="shared" si="0"/>
        <v>2008Jičín</v>
      </c>
      <c r="C59" s="13">
        <v>2008</v>
      </c>
      <c r="D59" s="14" t="s">
        <v>58</v>
      </c>
      <c r="E59" s="14" t="s">
        <v>55</v>
      </c>
      <c r="F59" s="28">
        <v>151</v>
      </c>
      <c r="G59" s="13">
        <v>68</v>
      </c>
      <c r="H59" s="75">
        <v>440</v>
      </c>
      <c r="I59" s="13">
        <v>578</v>
      </c>
      <c r="J59" s="13">
        <v>600</v>
      </c>
      <c r="K59" s="13">
        <v>40</v>
      </c>
      <c r="L59" s="15">
        <f t="shared" si="1"/>
        <v>24.333333333333332</v>
      </c>
    </row>
    <row r="60" spans="1:12" x14ac:dyDescent="0.25">
      <c r="A60" s="13">
        <v>55</v>
      </c>
      <c r="B60" s="80" t="str">
        <f t="shared" si="0"/>
        <v>2008Náchod</v>
      </c>
      <c r="C60" s="13">
        <v>2008</v>
      </c>
      <c r="D60" s="14" t="s">
        <v>59</v>
      </c>
      <c r="E60" s="14" t="s">
        <v>55</v>
      </c>
      <c r="F60" s="28">
        <v>124</v>
      </c>
      <c r="G60" s="13">
        <v>61</v>
      </c>
      <c r="H60" s="75">
        <v>319</v>
      </c>
      <c r="I60" s="13">
        <v>864</v>
      </c>
      <c r="J60" s="13">
        <v>871</v>
      </c>
      <c r="K60" s="13">
        <v>85</v>
      </c>
      <c r="L60" s="15">
        <f t="shared" si="1"/>
        <v>35.619977037887487</v>
      </c>
    </row>
    <row r="61" spans="1:12" x14ac:dyDescent="0.25">
      <c r="A61" s="13">
        <v>56</v>
      </c>
      <c r="B61" s="80" t="str">
        <f t="shared" si="0"/>
        <v>2008Pardubice</v>
      </c>
      <c r="C61" s="13">
        <v>2008</v>
      </c>
      <c r="D61" s="14" t="s">
        <v>60</v>
      </c>
      <c r="E61" s="14" t="s">
        <v>55</v>
      </c>
      <c r="F61" s="28">
        <v>179</v>
      </c>
      <c r="G61" s="13">
        <v>92</v>
      </c>
      <c r="H61" s="75">
        <v>509</v>
      </c>
      <c r="I61" s="13">
        <v>1445</v>
      </c>
      <c r="J61" s="13">
        <v>1420</v>
      </c>
      <c r="K61" s="13">
        <v>176</v>
      </c>
      <c r="L61" s="15">
        <f t="shared" si="1"/>
        <v>45.239436619718312</v>
      </c>
    </row>
    <row r="62" spans="1:12" x14ac:dyDescent="0.25">
      <c r="A62" s="13">
        <v>57</v>
      </c>
      <c r="B62" s="80" t="str">
        <f t="shared" si="0"/>
        <v>2008Rychnov nad Kněžnou</v>
      </c>
      <c r="C62" s="13">
        <v>2008</v>
      </c>
      <c r="D62" s="14" t="s">
        <v>61</v>
      </c>
      <c r="E62" s="14" t="s">
        <v>55</v>
      </c>
      <c r="F62" s="28">
        <v>221</v>
      </c>
      <c r="G62" s="13">
        <v>132</v>
      </c>
      <c r="H62" s="75">
        <v>556</v>
      </c>
      <c r="I62" s="13">
        <v>683</v>
      </c>
      <c r="J62" s="13">
        <v>664</v>
      </c>
      <c r="K62" s="13">
        <v>63</v>
      </c>
      <c r="L62" s="15">
        <f t="shared" si="1"/>
        <v>34.631024096385545</v>
      </c>
    </row>
    <row r="63" spans="1:12" x14ac:dyDescent="0.25">
      <c r="A63" s="13">
        <v>58</v>
      </c>
      <c r="B63" s="80" t="str">
        <f t="shared" si="0"/>
        <v>2008Semily</v>
      </c>
      <c r="C63" s="13">
        <v>2008</v>
      </c>
      <c r="D63" s="14" t="s">
        <v>62</v>
      </c>
      <c r="E63" s="14" t="s">
        <v>55</v>
      </c>
      <c r="F63" s="28">
        <v>78</v>
      </c>
      <c r="G63" s="13">
        <v>43</v>
      </c>
      <c r="H63" s="75">
        <v>173</v>
      </c>
      <c r="I63" s="13">
        <v>649</v>
      </c>
      <c r="J63" s="13">
        <v>638</v>
      </c>
      <c r="K63" s="13">
        <v>80</v>
      </c>
      <c r="L63" s="15">
        <f t="shared" si="1"/>
        <v>45.768025078369902</v>
      </c>
    </row>
    <row r="64" spans="1:12" x14ac:dyDescent="0.25">
      <c r="A64" s="13">
        <v>59</v>
      </c>
      <c r="B64" s="80" t="str">
        <f t="shared" si="0"/>
        <v>2008Svitavy</v>
      </c>
      <c r="C64" s="13">
        <v>2008</v>
      </c>
      <c r="D64" s="14" t="s">
        <v>63</v>
      </c>
      <c r="E64" s="14" t="s">
        <v>55</v>
      </c>
      <c r="F64" s="28">
        <v>82</v>
      </c>
      <c r="G64" s="13">
        <v>34</v>
      </c>
      <c r="H64" s="75">
        <v>196</v>
      </c>
      <c r="I64" s="13">
        <v>672</v>
      </c>
      <c r="J64" s="13">
        <v>677</v>
      </c>
      <c r="K64" s="13">
        <v>16</v>
      </c>
      <c r="L64" s="15">
        <f t="shared" si="1"/>
        <v>8.6262924667651415</v>
      </c>
    </row>
    <row r="65" spans="1:12" x14ac:dyDescent="0.25">
      <c r="A65" s="13">
        <v>60</v>
      </c>
      <c r="B65" s="80" t="str">
        <f t="shared" si="0"/>
        <v>2008Trutnov</v>
      </c>
      <c r="C65" s="13">
        <v>2008</v>
      </c>
      <c r="D65" s="14" t="s">
        <v>64</v>
      </c>
      <c r="E65" s="14" t="s">
        <v>55</v>
      </c>
      <c r="F65" s="28">
        <v>165</v>
      </c>
      <c r="G65" s="13">
        <v>52</v>
      </c>
      <c r="H65" s="75">
        <v>320</v>
      </c>
      <c r="I65" s="13">
        <v>1405</v>
      </c>
      <c r="J65" s="13">
        <v>1389</v>
      </c>
      <c r="K65" s="13">
        <v>130</v>
      </c>
      <c r="L65" s="15">
        <f t="shared" si="1"/>
        <v>34.161267098632109</v>
      </c>
    </row>
    <row r="66" spans="1:12" x14ac:dyDescent="0.25">
      <c r="A66" s="13">
        <v>61</v>
      </c>
      <c r="B66" s="80" t="str">
        <f t="shared" si="0"/>
        <v>2008Ústí nad Orlicí</v>
      </c>
      <c r="C66" s="13">
        <v>2008</v>
      </c>
      <c r="D66" s="14" t="s">
        <v>65</v>
      </c>
      <c r="E66" s="14" t="s">
        <v>55</v>
      </c>
      <c r="F66" s="28">
        <v>109</v>
      </c>
      <c r="G66" s="13">
        <v>54</v>
      </c>
      <c r="H66" s="75">
        <v>272</v>
      </c>
      <c r="I66" s="13">
        <v>795</v>
      </c>
      <c r="J66" s="13">
        <v>793</v>
      </c>
      <c r="K66" s="13">
        <v>81</v>
      </c>
      <c r="L66" s="15">
        <f t="shared" si="1"/>
        <v>37.282471626733923</v>
      </c>
    </row>
    <row r="67" spans="1:12" x14ac:dyDescent="0.25">
      <c r="A67" s="13">
        <v>62</v>
      </c>
      <c r="B67" s="80" t="str">
        <f t="shared" si="0"/>
        <v>2008Blansko</v>
      </c>
      <c r="C67" s="13">
        <v>2008</v>
      </c>
      <c r="D67" s="14" t="s">
        <v>66</v>
      </c>
      <c r="E67" s="14" t="s">
        <v>67</v>
      </c>
      <c r="F67" s="28">
        <v>118</v>
      </c>
      <c r="G67" s="13">
        <v>81</v>
      </c>
      <c r="H67" s="75">
        <v>266</v>
      </c>
      <c r="I67" s="13">
        <v>671</v>
      </c>
      <c r="J67" s="13">
        <v>708</v>
      </c>
      <c r="K67" s="13">
        <v>51</v>
      </c>
      <c r="L67" s="15">
        <f t="shared" si="1"/>
        <v>26.292372881355934</v>
      </c>
    </row>
    <row r="68" spans="1:12" x14ac:dyDescent="0.25">
      <c r="A68" s="13">
        <v>63</v>
      </c>
      <c r="B68" s="80" t="str">
        <f t="shared" si="0"/>
        <v>2008Brno-město</v>
      </c>
      <c r="C68" s="13">
        <v>2008</v>
      </c>
      <c r="D68" s="14" t="s">
        <v>68</v>
      </c>
      <c r="E68" s="14" t="s">
        <v>67</v>
      </c>
      <c r="F68" s="28">
        <v>182</v>
      </c>
      <c r="G68" s="13">
        <v>105</v>
      </c>
      <c r="H68" s="75">
        <v>398</v>
      </c>
      <c r="I68" s="13">
        <v>4893</v>
      </c>
      <c r="J68" s="13">
        <v>5099</v>
      </c>
      <c r="K68" s="13">
        <v>659</v>
      </c>
      <c r="L68" s="15">
        <f t="shared" si="1"/>
        <v>47.172975093155522</v>
      </c>
    </row>
    <row r="69" spans="1:12" x14ac:dyDescent="0.25">
      <c r="A69" s="13">
        <v>64</v>
      </c>
      <c r="B69" s="80" t="str">
        <f t="shared" si="0"/>
        <v>2008Brno-venkov</v>
      </c>
      <c r="C69" s="13">
        <v>2008</v>
      </c>
      <c r="D69" s="14" t="s">
        <v>69</v>
      </c>
      <c r="E69" s="14" t="s">
        <v>67</v>
      </c>
      <c r="F69" s="28">
        <v>247</v>
      </c>
      <c r="G69" s="13">
        <v>111</v>
      </c>
      <c r="H69" s="75">
        <v>563</v>
      </c>
      <c r="I69" s="13">
        <v>912</v>
      </c>
      <c r="J69" s="13">
        <v>902</v>
      </c>
      <c r="K69" s="13">
        <v>193</v>
      </c>
      <c r="L69" s="15">
        <f t="shared" si="1"/>
        <v>78.098669623059862</v>
      </c>
    </row>
    <row r="70" spans="1:12" x14ac:dyDescent="0.25">
      <c r="A70" s="13">
        <v>65</v>
      </c>
      <c r="B70" s="80" t="str">
        <f t="shared" si="0"/>
        <v>2008Břeclav</v>
      </c>
      <c r="C70" s="13">
        <v>2008</v>
      </c>
      <c r="D70" s="14" t="s">
        <v>70</v>
      </c>
      <c r="E70" s="14" t="s">
        <v>67</v>
      </c>
      <c r="F70" s="28">
        <v>286</v>
      </c>
      <c r="G70" s="13">
        <v>165</v>
      </c>
      <c r="H70" s="75">
        <v>684</v>
      </c>
      <c r="I70" s="13">
        <v>985</v>
      </c>
      <c r="J70" s="13">
        <v>1019</v>
      </c>
      <c r="K70" s="13">
        <v>147</v>
      </c>
      <c r="L70" s="15">
        <f t="shared" si="1"/>
        <v>52.654563297350343</v>
      </c>
    </row>
    <row r="71" spans="1:12" x14ac:dyDescent="0.25">
      <c r="A71" s="13">
        <v>66</v>
      </c>
      <c r="B71" s="80" t="str">
        <f t="shared" ref="B71:B134" si="2">CONCATENATE(C71,D71)</f>
        <v>2008Hodonín</v>
      </c>
      <c r="C71" s="13">
        <v>2008</v>
      </c>
      <c r="D71" s="14" t="s">
        <v>71</v>
      </c>
      <c r="E71" s="14" t="s">
        <v>67</v>
      </c>
      <c r="F71" s="28">
        <v>291</v>
      </c>
      <c r="G71" s="13">
        <v>167</v>
      </c>
      <c r="H71" s="75">
        <v>697</v>
      </c>
      <c r="I71" s="13">
        <v>1119</v>
      </c>
      <c r="J71" s="13">
        <v>1138</v>
      </c>
      <c r="K71" s="13">
        <v>166</v>
      </c>
      <c r="L71" s="15">
        <f t="shared" ref="L71:L134" si="3">K71/J71*365</f>
        <v>53.242530755711776</v>
      </c>
    </row>
    <row r="72" spans="1:12" x14ac:dyDescent="0.25">
      <c r="A72" s="13">
        <v>67</v>
      </c>
      <c r="B72" s="80" t="str">
        <f t="shared" si="2"/>
        <v>2008Jihlava</v>
      </c>
      <c r="C72" s="13">
        <v>2008</v>
      </c>
      <c r="D72" s="14" t="s">
        <v>72</v>
      </c>
      <c r="E72" s="14" t="s">
        <v>67</v>
      </c>
      <c r="F72" s="28">
        <v>191</v>
      </c>
      <c r="G72" s="13">
        <v>132</v>
      </c>
      <c r="H72" s="75">
        <v>416</v>
      </c>
      <c r="I72" s="13">
        <v>825</v>
      </c>
      <c r="J72" s="13">
        <v>855</v>
      </c>
      <c r="K72" s="13">
        <v>138</v>
      </c>
      <c r="L72" s="15">
        <f t="shared" si="3"/>
        <v>58.912280701754383</v>
      </c>
    </row>
    <row r="73" spans="1:12" x14ac:dyDescent="0.25">
      <c r="A73" s="13">
        <v>68</v>
      </c>
      <c r="B73" s="80" t="str">
        <f t="shared" si="2"/>
        <v>2008Kroměříž</v>
      </c>
      <c r="C73" s="13">
        <v>2008</v>
      </c>
      <c r="D73" s="14" t="s">
        <v>73</v>
      </c>
      <c r="E73" s="14" t="s">
        <v>67</v>
      </c>
      <c r="F73" s="28">
        <v>244</v>
      </c>
      <c r="G73" s="13">
        <v>82</v>
      </c>
      <c r="H73" s="75">
        <v>710</v>
      </c>
      <c r="I73" s="13">
        <v>752</v>
      </c>
      <c r="J73" s="13">
        <v>791</v>
      </c>
      <c r="K73" s="13">
        <v>76</v>
      </c>
      <c r="L73" s="15">
        <f t="shared" si="3"/>
        <v>35.069532237673833</v>
      </c>
    </row>
    <row r="74" spans="1:12" x14ac:dyDescent="0.25">
      <c r="A74" s="13">
        <v>69</v>
      </c>
      <c r="B74" s="80" t="str">
        <f t="shared" si="2"/>
        <v>2008Prostějov</v>
      </c>
      <c r="C74" s="13">
        <v>2008</v>
      </c>
      <c r="D74" s="14" t="s">
        <v>74</v>
      </c>
      <c r="E74" s="14" t="s">
        <v>67</v>
      </c>
      <c r="F74" s="28">
        <v>520</v>
      </c>
      <c r="G74" s="13">
        <v>161</v>
      </c>
      <c r="H74" s="75">
        <v>1596</v>
      </c>
      <c r="I74" s="13">
        <v>812</v>
      </c>
      <c r="J74" s="13">
        <v>937</v>
      </c>
      <c r="K74" s="13">
        <v>192</v>
      </c>
      <c r="L74" s="15">
        <f t="shared" si="3"/>
        <v>74.791889007470644</v>
      </c>
    </row>
    <row r="75" spans="1:12" x14ac:dyDescent="0.25">
      <c r="A75" s="13">
        <v>70</v>
      </c>
      <c r="B75" s="80" t="str">
        <f t="shared" si="2"/>
        <v>2008Třebíč</v>
      </c>
      <c r="C75" s="13">
        <v>2008</v>
      </c>
      <c r="D75" s="14" t="s">
        <v>75</v>
      </c>
      <c r="E75" s="14" t="s">
        <v>67</v>
      </c>
      <c r="F75" s="28">
        <v>140</v>
      </c>
      <c r="G75" s="13">
        <v>66</v>
      </c>
      <c r="H75" s="75">
        <v>370</v>
      </c>
      <c r="I75" s="13">
        <v>687</v>
      </c>
      <c r="J75" s="13">
        <v>692</v>
      </c>
      <c r="K75" s="13">
        <v>32</v>
      </c>
      <c r="L75" s="15">
        <f t="shared" si="3"/>
        <v>16.878612716763005</v>
      </c>
    </row>
    <row r="76" spans="1:12" x14ac:dyDescent="0.25">
      <c r="A76" s="13">
        <v>71</v>
      </c>
      <c r="B76" s="80" t="str">
        <f t="shared" si="2"/>
        <v>2008Uherské Hradiště</v>
      </c>
      <c r="C76" s="13">
        <v>2008</v>
      </c>
      <c r="D76" s="14" t="s">
        <v>76</v>
      </c>
      <c r="E76" s="14" t="s">
        <v>67</v>
      </c>
      <c r="F76" s="28">
        <v>383</v>
      </c>
      <c r="G76" s="13">
        <v>159</v>
      </c>
      <c r="H76" s="75">
        <v>1118</v>
      </c>
      <c r="I76" s="13">
        <v>1049</v>
      </c>
      <c r="J76" s="13">
        <v>1168</v>
      </c>
      <c r="K76" s="13">
        <v>189</v>
      </c>
      <c r="L76" s="15">
        <f t="shared" si="3"/>
        <v>59.0625</v>
      </c>
    </row>
    <row r="77" spans="1:12" x14ac:dyDescent="0.25">
      <c r="A77" s="13">
        <v>72</v>
      </c>
      <c r="B77" s="80" t="str">
        <f t="shared" si="2"/>
        <v>2008Vyškov</v>
      </c>
      <c r="C77" s="13">
        <v>2008</v>
      </c>
      <c r="D77" s="14" t="s">
        <v>77</v>
      </c>
      <c r="E77" s="14" t="s">
        <v>67</v>
      </c>
      <c r="F77" s="28">
        <v>244</v>
      </c>
      <c r="G77" s="13">
        <v>152</v>
      </c>
      <c r="H77" s="75">
        <v>571</v>
      </c>
      <c r="I77" s="13">
        <v>536</v>
      </c>
      <c r="J77" s="13">
        <v>571</v>
      </c>
      <c r="K77" s="13">
        <v>54</v>
      </c>
      <c r="L77" s="15">
        <f t="shared" si="3"/>
        <v>34.518388791593694</v>
      </c>
    </row>
    <row r="78" spans="1:12" x14ac:dyDescent="0.25">
      <c r="A78" s="13">
        <v>73</v>
      </c>
      <c r="B78" s="80" t="str">
        <f t="shared" si="2"/>
        <v>2008Zlín</v>
      </c>
      <c r="C78" s="13">
        <v>2008</v>
      </c>
      <c r="D78" s="14" t="s">
        <v>78</v>
      </c>
      <c r="E78" s="14" t="s">
        <v>67</v>
      </c>
      <c r="F78" s="28">
        <v>386</v>
      </c>
      <c r="G78" s="13">
        <v>175</v>
      </c>
      <c r="H78" s="75">
        <v>998</v>
      </c>
      <c r="I78" s="13">
        <v>1310</v>
      </c>
      <c r="J78" s="13">
        <v>1441</v>
      </c>
      <c r="K78" s="13">
        <v>217</v>
      </c>
      <c r="L78" s="15">
        <f t="shared" si="3"/>
        <v>54.96530187369882</v>
      </c>
    </row>
    <row r="79" spans="1:12" x14ac:dyDescent="0.25">
      <c r="A79" s="13">
        <v>74</v>
      </c>
      <c r="B79" s="80" t="str">
        <f t="shared" si="2"/>
        <v>2008Znojmo</v>
      </c>
      <c r="C79" s="13">
        <v>2008</v>
      </c>
      <c r="D79" s="14" t="s">
        <v>79</v>
      </c>
      <c r="E79" s="14" t="s">
        <v>67</v>
      </c>
      <c r="F79" s="28">
        <v>254</v>
      </c>
      <c r="G79" s="13">
        <v>79</v>
      </c>
      <c r="H79" s="75">
        <v>909</v>
      </c>
      <c r="I79" s="13">
        <v>1022</v>
      </c>
      <c r="J79" s="13">
        <v>1056</v>
      </c>
      <c r="K79" s="13">
        <v>128</v>
      </c>
      <c r="L79" s="15">
        <f t="shared" si="3"/>
        <v>44.242424242424242</v>
      </c>
    </row>
    <row r="80" spans="1:12" x14ac:dyDescent="0.25">
      <c r="A80" s="13">
        <v>75</v>
      </c>
      <c r="B80" s="80" t="str">
        <f t="shared" si="2"/>
        <v>2008Žďár nad Sázavou</v>
      </c>
      <c r="C80" s="13">
        <v>2008</v>
      </c>
      <c r="D80" s="14" t="s">
        <v>80</v>
      </c>
      <c r="E80" s="14" t="s">
        <v>67</v>
      </c>
      <c r="F80" s="28">
        <v>251</v>
      </c>
      <c r="G80" s="13">
        <v>151</v>
      </c>
      <c r="H80" s="75">
        <v>532</v>
      </c>
      <c r="I80" s="13">
        <v>591</v>
      </c>
      <c r="J80" s="13">
        <v>605</v>
      </c>
      <c r="K80" s="13">
        <v>80</v>
      </c>
      <c r="L80" s="15">
        <f t="shared" si="3"/>
        <v>48.264462809917354</v>
      </c>
    </row>
    <row r="81" spans="1:12" x14ac:dyDescent="0.25">
      <c r="A81" s="13">
        <v>76</v>
      </c>
      <c r="B81" s="80" t="str">
        <f t="shared" si="2"/>
        <v>2008Bruntál</v>
      </c>
      <c r="C81" s="13">
        <v>2008</v>
      </c>
      <c r="D81" s="14" t="s">
        <v>81</v>
      </c>
      <c r="E81" s="14" t="s">
        <v>82</v>
      </c>
      <c r="F81" s="28">
        <v>217</v>
      </c>
      <c r="G81" s="13">
        <v>106</v>
      </c>
      <c r="H81" s="75">
        <v>551</v>
      </c>
      <c r="I81" s="13">
        <v>1163</v>
      </c>
      <c r="J81" s="13">
        <v>1114</v>
      </c>
      <c r="K81" s="13">
        <v>304</v>
      </c>
      <c r="L81" s="15">
        <f t="shared" si="3"/>
        <v>99.60502692998206</v>
      </c>
    </row>
    <row r="82" spans="1:12" x14ac:dyDescent="0.25">
      <c r="A82" s="13">
        <v>77</v>
      </c>
      <c r="B82" s="80" t="str">
        <f t="shared" si="2"/>
        <v>2008Frýdek-Místek</v>
      </c>
      <c r="C82" s="13">
        <v>2008</v>
      </c>
      <c r="D82" s="14" t="s">
        <v>83</v>
      </c>
      <c r="E82" s="14" t="s">
        <v>82</v>
      </c>
      <c r="F82" s="28">
        <v>163</v>
      </c>
      <c r="G82" s="13">
        <v>89</v>
      </c>
      <c r="H82" s="75">
        <v>437</v>
      </c>
      <c r="I82" s="13">
        <v>1584</v>
      </c>
      <c r="J82" s="13">
        <v>1657</v>
      </c>
      <c r="K82" s="13">
        <v>200</v>
      </c>
      <c r="L82" s="15">
        <f t="shared" si="3"/>
        <v>44.055522027761015</v>
      </c>
    </row>
    <row r="83" spans="1:12" x14ac:dyDescent="0.25">
      <c r="A83" s="13">
        <v>78</v>
      </c>
      <c r="B83" s="80" t="str">
        <f t="shared" si="2"/>
        <v>2008Jeseník</v>
      </c>
      <c r="C83" s="13">
        <v>2008</v>
      </c>
      <c r="D83" s="14" t="s">
        <v>84</v>
      </c>
      <c r="E83" s="14" t="s">
        <v>82</v>
      </c>
      <c r="F83" s="28">
        <v>178</v>
      </c>
      <c r="G83" s="13">
        <v>63</v>
      </c>
      <c r="H83" s="75">
        <v>522</v>
      </c>
      <c r="I83" s="13">
        <v>396</v>
      </c>
      <c r="J83" s="13">
        <v>380</v>
      </c>
      <c r="K83" s="13">
        <v>52</v>
      </c>
      <c r="L83" s="15">
        <f t="shared" si="3"/>
        <v>49.947368421052637</v>
      </c>
    </row>
    <row r="84" spans="1:12" x14ac:dyDescent="0.25">
      <c r="A84" s="13">
        <v>79</v>
      </c>
      <c r="B84" s="80" t="str">
        <f t="shared" si="2"/>
        <v>2008Karviná</v>
      </c>
      <c r="C84" s="13">
        <v>2008</v>
      </c>
      <c r="D84" s="14" t="s">
        <v>85</v>
      </c>
      <c r="E84" s="14" t="s">
        <v>82</v>
      </c>
      <c r="F84" s="28">
        <v>151</v>
      </c>
      <c r="G84" s="13">
        <v>76</v>
      </c>
      <c r="H84" s="75">
        <v>380</v>
      </c>
      <c r="I84" s="13">
        <v>2836</v>
      </c>
      <c r="J84" s="13">
        <v>2855</v>
      </c>
      <c r="K84" s="13">
        <v>470</v>
      </c>
      <c r="L84" s="15">
        <f t="shared" si="3"/>
        <v>60.087565674255686</v>
      </c>
    </row>
    <row r="85" spans="1:12" x14ac:dyDescent="0.25">
      <c r="A85" s="13">
        <v>80</v>
      </c>
      <c r="B85" s="80" t="str">
        <f t="shared" si="2"/>
        <v>2008Nový Jičín</v>
      </c>
      <c r="C85" s="13">
        <v>2008</v>
      </c>
      <c r="D85" s="14" t="s">
        <v>86</v>
      </c>
      <c r="E85" s="14" t="s">
        <v>82</v>
      </c>
      <c r="F85" s="28">
        <v>187</v>
      </c>
      <c r="G85" s="13">
        <v>94</v>
      </c>
      <c r="H85" s="75">
        <v>456</v>
      </c>
      <c r="I85" s="13">
        <v>1264</v>
      </c>
      <c r="J85" s="13">
        <v>1296</v>
      </c>
      <c r="K85" s="13">
        <v>171</v>
      </c>
      <c r="L85" s="15">
        <f t="shared" si="3"/>
        <v>48.159722222222221</v>
      </c>
    </row>
    <row r="86" spans="1:12" x14ac:dyDescent="0.25">
      <c r="A86" s="13">
        <v>81</v>
      </c>
      <c r="B86" s="80" t="str">
        <f t="shared" si="2"/>
        <v>2008Olomouc</v>
      </c>
      <c r="C86" s="13">
        <v>2008</v>
      </c>
      <c r="D86" s="14" t="s">
        <v>87</v>
      </c>
      <c r="E86" s="14" t="s">
        <v>82</v>
      </c>
      <c r="F86" s="28">
        <v>181</v>
      </c>
      <c r="G86" s="13">
        <v>87</v>
      </c>
      <c r="H86" s="75">
        <v>474</v>
      </c>
      <c r="I86" s="13">
        <v>2167</v>
      </c>
      <c r="J86" s="13">
        <v>2169</v>
      </c>
      <c r="K86" s="13">
        <v>309</v>
      </c>
      <c r="L86" s="15">
        <f t="shared" si="3"/>
        <v>51.998616874135543</v>
      </c>
    </row>
    <row r="87" spans="1:12" x14ac:dyDescent="0.25">
      <c r="A87" s="13">
        <v>82</v>
      </c>
      <c r="B87" s="80" t="str">
        <f t="shared" si="2"/>
        <v>2008Opava</v>
      </c>
      <c r="C87" s="13">
        <v>2008</v>
      </c>
      <c r="D87" s="14" t="s">
        <v>88</v>
      </c>
      <c r="E87" s="14" t="s">
        <v>82</v>
      </c>
      <c r="F87" s="28">
        <v>260</v>
      </c>
      <c r="G87" s="13">
        <v>120</v>
      </c>
      <c r="H87" s="75">
        <v>664</v>
      </c>
      <c r="I87" s="13">
        <v>1178</v>
      </c>
      <c r="J87" s="13">
        <v>1222</v>
      </c>
      <c r="K87" s="13">
        <v>182</v>
      </c>
      <c r="L87" s="15">
        <f t="shared" si="3"/>
        <v>54.361702127659569</v>
      </c>
    </row>
    <row r="88" spans="1:12" x14ac:dyDescent="0.25">
      <c r="A88" s="13">
        <v>83</v>
      </c>
      <c r="B88" s="80" t="str">
        <f t="shared" si="2"/>
        <v>2008Ostrava</v>
      </c>
      <c r="C88" s="13">
        <v>2008</v>
      </c>
      <c r="D88" s="14" t="s">
        <v>89</v>
      </c>
      <c r="E88" s="14" t="s">
        <v>82</v>
      </c>
      <c r="F88" s="28">
        <v>290</v>
      </c>
      <c r="G88" s="13">
        <v>131</v>
      </c>
      <c r="H88" s="75">
        <v>802</v>
      </c>
      <c r="I88" s="13">
        <v>4296</v>
      </c>
      <c r="J88" s="13">
        <v>4324</v>
      </c>
      <c r="K88" s="13">
        <v>882</v>
      </c>
      <c r="L88" s="15">
        <f t="shared" si="3"/>
        <v>74.451896392229415</v>
      </c>
    </row>
    <row r="89" spans="1:12" x14ac:dyDescent="0.25">
      <c r="A89" s="13">
        <v>84</v>
      </c>
      <c r="B89" s="80" t="str">
        <f t="shared" si="2"/>
        <v>2008Přerov</v>
      </c>
      <c r="C89" s="13">
        <v>2008</v>
      </c>
      <c r="D89" s="14" t="s">
        <v>90</v>
      </c>
      <c r="E89" s="14" t="s">
        <v>82</v>
      </c>
      <c r="F89" s="28">
        <v>221</v>
      </c>
      <c r="G89" s="13">
        <v>123</v>
      </c>
      <c r="H89" s="75">
        <v>504</v>
      </c>
      <c r="I89" s="13">
        <v>1223</v>
      </c>
      <c r="J89" s="13">
        <v>1249</v>
      </c>
      <c r="K89" s="13">
        <v>162</v>
      </c>
      <c r="L89" s="15">
        <f t="shared" si="3"/>
        <v>47.341873498799032</v>
      </c>
    </row>
    <row r="90" spans="1:12" x14ac:dyDescent="0.25">
      <c r="A90" s="13">
        <v>85</v>
      </c>
      <c r="B90" s="80" t="str">
        <f t="shared" si="2"/>
        <v>2008Šumperk</v>
      </c>
      <c r="C90" s="13">
        <v>2008</v>
      </c>
      <c r="D90" s="14" t="s">
        <v>91</v>
      </c>
      <c r="E90" s="14" t="s">
        <v>82</v>
      </c>
      <c r="F90" s="28">
        <v>125</v>
      </c>
      <c r="G90" s="13">
        <v>69</v>
      </c>
      <c r="H90" s="75">
        <v>257</v>
      </c>
      <c r="I90" s="13">
        <v>1098</v>
      </c>
      <c r="J90" s="13">
        <v>1064</v>
      </c>
      <c r="K90" s="13">
        <v>146</v>
      </c>
      <c r="L90" s="15">
        <f t="shared" si="3"/>
        <v>50.084586466165419</v>
      </c>
    </row>
    <row r="91" spans="1:12" x14ac:dyDescent="0.25">
      <c r="A91" s="13">
        <v>86</v>
      </c>
      <c r="B91" s="80" t="str">
        <f t="shared" si="2"/>
        <v>2008Vsetín</v>
      </c>
      <c r="C91" s="13">
        <v>2008</v>
      </c>
      <c r="D91" s="14" t="s">
        <v>92</v>
      </c>
      <c r="E91" s="14" t="s">
        <v>82</v>
      </c>
      <c r="F91" s="28">
        <v>197</v>
      </c>
      <c r="G91" s="13">
        <v>104</v>
      </c>
      <c r="H91" s="75">
        <v>459</v>
      </c>
      <c r="I91" s="13">
        <v>1124</v>
      </c>
      <c r="J91" s="13">
        <v>1128</v>
      </c>
      <c r="K91" s="13">
        <v>161</v>
      </c>
      <c r="L91" s="15">
        <f t="shared" si="3"/>
        <v>52.096631205673759</v>
      </c>
    </row>
    <row r="92" spans="1:12" x14ac:dyDescent="0.25">
      <c r="A92" s="13">
        <v>1</v>
      </c>
      <c r="B92" s="80" t="str">
        <f t="shared" si="2"/>
        <v>2009Praha 1</v>
      </c>
      <c r="C92" s="13">
        <v>2009</v>
      </c>
      <c r="D92" s="14" t="s">
        <v>2</v>
      </c>
      <c r="E92" s="14" t="s">
        <v>3</v>
      </c>
      <c r="F92" s="28">
        <v>189</v>
      </c>
      <c r="G92" s="13">
        <v>90</v>
      </c>
      <c r="H92" s="75">
        <v>458</v>
      </c>
      <c r="I92" s="13">
        <v>1380</v>
      </c>
      <c r="J92" s="13">
        <v>1418</v>
      </c>
      <c r="K92" s="13">
        <v>241</v>
      </c>
      <c r="L92" s="15">
        <f t="shared" si="3"/>
        <v>62.034555712270809</v>
      </c>
    </row>
    <row r="93" spans="1:12" x14ac:dyDescent="0.25">
      <c r="A93" s="13">
        <v>2</v>
      </c>
      <c r="B93" s="80" t="str">
        <f t="shared" si="2"/>
        <v>2009Praha 2</v>
      </c>
      <c r="C93" s="13">
        <v>2009</v>
      </c>
      <c r="D93" s="14" t="s">
        <v>4</v>
      </c>
      <c r="E93" s="14" t="s">
        <v>3</v>
      </c>
      <c r="F93" s="28">
        <v>179</v>
      </c>
      <c r="G93" s="13">
        <v>90</v>
      </c>
      <c r="H93" s="75">
        <v>508</v>
      </c>
      <c r="I93" s="13">
        <v>3815</v>
      </c>
      <c r="J93" s="13">
        <v>3843</v>
      </c>
      <c r="K93" s="13">
        <v>284</v>
      </c>
      <c r="L93" s="15">
        <f t="shared" si="3"/>
        <v>26.973718449128288</v>
      </c>
    </row>
    <row r="94" spans="1:12" x14ac:dyDescent="0.25">
      <c r="A94" s="13">
        <v>3</v>
      </c>
      <c r="B94" s="80" t="str">
        <f t="shared" si="2"/>
        <v>2009Praha 3</v>
      </c>
      <c r="C94" s="13">
        <v>2009</v>
      </c>
      <c r="D94" s="14" t="s">
        <v>5</v>
      </c>
      <c r="E94" s="14" t="s">
        <v>3</v>
      </c>
      <c r="F94" s="28">
        <v>195</v>
      </c>
      <c r="G94" s="13">
        <v>104</v>
      </c>
      <c r="H94" s="75">
        <v>432</v>
      </c>
      <c r="I94" s="13">
        <v>686</v>
      </c>
      <c r="J94" s="13">
        <v>710</v>
      </c>
      <c r="K94" s="13">
        <v>59</v>
      </c>
      <c r="L94" s="15">
        <f t="shared" si="3"/>
        <v>30.330985915492956</v>
      </c>
    </row>
    <row r="95" spans="1:12" x14ac:dyDescent="0.25">
      <c r="A95" s="13">
        <v>4</v>
      </c>
      <c r="B95" s="80" t="str">
        <f t="shared" si="2"/>
        <v>2009Praha 4</v>
      </c>
      <c r="C95" s="13">
        <v>2009</v>
      </c>
      <c r="D95" s="14" t="s">
        <v>6</v>
      </c>
      <c r="E95" s="14" t="s">
        <v>3</v>
      </c>
      <c r="F95" s="28">
        <v>182</v>
      </c>
      <c r="G95" s="13">
        <v>79</v>
      </c>
      <c r="H95" s="75">
        <v>507</v>
      </c>
      <c r="I95" s="13">
        <v>1554</v>
      </c>
      <c r="J95" s="13">
        <v>1527</v>
      </c>
      <c r="K95" s="13">
        <v>134</v>
      </c>
      <c r="L95" s="15">
        <f t="shared" si="3"/>
        <v>32.030124426981004</v>
      </c>
    </row>
    <row r="96" spans="1:12" x14ac:dyDescent="0.25">
      <c r="A96" s="13">
        <v>5</v>
      </c>
      <c r="B96" s="80" t="str">
        <f t="shared" si="2"/>
        <v>2009Praha 5</v>
      </c>
      <c r="C96" s="13">
        <v>2009</v>
      </c>
      <c r="D96" s="14" t="s">
        <v>7</v>
      </c>
      <c r="E96" s="14" t="s">
        <v>3</v>
      </c>
      <c r="F96" s="28">
        <v>135</v>
      </c>
      <c r="G96" s="13">
        <v>55</v>
      </c>
      <c r="H96" s="75">
        <v>356</v>
      </c>
      <c r="I96" s="13">
        <v>1278</v>
      </c>
      <c r="J96" s="13">
        <v>1347</v>
      </c>
      <c r="K96" s="13">
        <v>112</v>
      </c>
      <c r="L96" s="15">
        <f t="shared" si="3"/>
        <v>30.34892353377877</v>
      </c>
    </row>
    <row r="97" spans="1:12" x14ac:dyDescent="0.25">
      <c r="A97" s="13">
        <v>6</v>
      </c>
      <c r="B97" s="80" t="str">
        <f t="shared" si="2"/>
        <v>2009Praha 6</v>
      </c>
      <c r="C97" s="13">
        <v>2009</v>
      </c>
      <c r="D97" s="14" t="s">
        <v>8</v>
      </c>
      <c r="E97" s="14" t="s">
        <v>3</v>
      </c>
      <c r="F97" s="28">
        <v>297</v>
      </c>
      <c r="G97" s="13">
        <v>195</v>
      </c>
      <c r="H97" s="75">
        <v>766</v>
      </c>
      <c r="I97" s="13">
        <v>657</v>
      </c>
      <c r="J97" s="13">
        <v>671</v>
      </c>
      <c r="K97" s="13">
        <v>95</v>
      </c>
      <c r="L97" s="15">
        <f t="shared" si="3"/>
        <v>51.676602086438152</v>
      </c>
    </row>
    <row r="98" spans="1:12" x14ac:dyDescent="0.25">
      <c r="A98" s="13">
        <v>7</v>
      </c>
      <c r="B98" s="80" t="str">
        <f t="shared" si="2"/>
        <v>2009Praha 7</v>
      </c>
      <c r="C98" s="13">
        <v>2009</v>
      </c>
      <c r="D98" s="14" t="s">
        <v>9</v>
      </c>
      <c r="E98" s="14" t="s">
        <v>3</v>
      </c>
      <c r="F98" s="28">
        <v>239</v>
      </c>
      <c r="G98" s="13">
        <v>125</v>
      </c>
      <c r="H98" s="75">
        <v>788</v>
      </c>
      <c r="I98" s="13">
        <v>703</v>
      </c>
      <c r="J98" s="13">
        <v>665</v>
      </c>
      <c r="K98" s="13">
        <v>199</v>
      </c>
      <c r="L98" s="15">
        <f t="shared" si="3"/>
        <v>109.22556390977444</v>
      </c>
    </row>
    <row r="99" spans="1:12" x14ac:dyDescent="0.25">
      <c r="A99" s="13">
        <v>8</v>
      </c>
      <c r="B99" s="80" t="str">
        <f t="shared" si="2"/>
        <v>2009Praha 8</v>
      </c>
      <c r="C99" s="13">
        <v>2009</v>
      </c>
      <c r="D99" s="14" t="s">
        <v>10</v>
      </c>
      <c r="E99" s="14" t="s">
        <v>3</v>
      </c>
      <c r="F99" s="28">
        <v>220</v>
      </c>
      <c r="G99" s="13">
        <v>97</v>
      </c>
      <c r="H99" s="75">
        <v>550</v>
      </c>
      <c r="I99" s="13">
        <v>932</v>
      </c>
      <c r="J99" s="13">
        <v>979</v>
      </c>
      <c r="K99" s="13">
        <v>114</v>
      </c>
      <c r="L99" s="15">
        <f t="shared" si="3"/>
        <v>42.50255362614913</v>
      </c>
    </row>
    <row r="100" spans="1:12" x14ac:dyDescent="0.25">
      <c r="A100" s="13">
        <v>9</v>
      </c>
      <c r="B100" s="80" t="str">
        <f t="shared" si="2"/>
        <v>2009Praha 9</v>
      </c>
      <c r="C100" s="13">
        <v>2009</v>
      </c>
      <c r="D100" s="14" t="s">
        <v>11</v>
      </c>
      <c r="E100" s="14" t="s">
        <v>3</v>
      </c>
      <c r="F100" s="28">
        <v>146</v>
      </c>
      <c r="G100" s="13">
        <v>64</v>
      </c>
      <c r="H100" s="75">
        <v>343</v>
      </c>
      <c r="I100" s="13">
        <v>1162</v>
      </c>
      <c r="J100" s="13">
        <v>1120</v>
      </c>
      <c r="K100" s="13">
        <v>130</v>
      </c>
      <c r="L100" s="15">
        <f t="shared" si="3"/>
        <v>42.366071428571431</v>
      </c>
    </row>
    <row r="101" spans="1:12" x14ac:dyDescent="0.25">
      <c r="A101" s="13">
        <v>10</v>
      </c>
      <c r="B101" s="80" t="str">
        <f t="shared" si="2"/>
        <v>2009Praha 10</v>
      </c>
      <c r="C101" s="13">
        <v>2009</v>
      </c>
      <c r="D101" s="14" t="s">
        <v>12</v>
      </c>
      <c r="E101" s="14" t="s">
        <v>3</v>
      </c>
      <c r="F101" s="28">
        <v>186</v>
      </c>
      <c r="G101" s="13">
        <v>98</v>
      </c>
      <c r="H101" s="75">
        <v>428</v>
      </c>
      <c r="I101" s="13">
        <v>1254</v>
      </c>
      <c r="J101" s="13">
        <v>1203</v>
      </c>
      <c r="K101" s="13">
        <v>190</v>
      </c>
      <c r="L101" s="15">
        <f t="shared" si="3"/>
        <v>57.647547797173736</v>
      </c>
    </row>
    <row r="102" spans="1:12" x14ac:dyDescent="0.25">
      <c r="A102" s="13">
        <v>11</v>
      </c>
      <c r="B102" s="80" t="str">
        <f t="shared" si="2"/>
        <v>2009Beroun</v>
      </c>
      <c r="C102" s="13">
        <v>2009</v>
      </c>
      <c r="D102" s="14" t="s">
        <v>13</v>
      </c>
      <c r="E102" s="14" t="s">
        <v>14</v>
      </c>
      <c r="F102" s="28">
        <v>165</v>
      </c>
      <c r="G102" s="13">
        <v>79</v>
      </c>
      <c r="H102" s="75">
        <v>449</v>
      </c>
      <c r="I102" s="13">
        <v>929</v>
      </c>
      <c r="J102" s="13">
        <v>897</v>
      </c>
      <c r="K102" s="13">
        <v>101</v>
      </c>
      <c r="L102" s="15">
        <f t="shared" si="3"/>
        <v>41.098104793756967</v>
      </c>
    </row>
    <row r="103" spans="1:12" x14ac:dyDescent="0.25">
      <c r="A103" s="13">
        <v>12</v>
      </c>
      <c r="B103" s="80" t="str">
        <f t="shared" si="2"/>
        <v>2009Benešov</v>
      </c>
      <c r="C103" s="13">
        <v>2009</v>
      </c>
      <c r="D103" s="14" t="s">
        <v>15</v>
      </c>
      <c r="E103" s="14" t="s">
        <v>14</v>
      </c>
      <c r="F103" s="28">
        <v>119</v>
      </c>
      <c r="G103" s="13">
        <v>66</v>
      </c>
      <c r="H103" s="75">
        <v>293</v>
      </c>
      <c r="I103" s="13">
        <v>837</v>
      </c>
      <c r="J103" s="13">
        <v>823</v>
      </c>
      <c r="K103" s="13">
        <v>84</v>
      </c>
      <c r="L103" s="15">
        <f t="shared" si="3"/>
        <v>37.253948967193196</v>
      </c>
    </row>
    <row r="104" spans="1:12" x14ac:dyDescent="0.25">
      <c r="A104" s="13">
        <v>13</v>
      </c>
      <c r="B104" s="80" t="str">
        <f t="shared" si="2"/>
        <v>2009Kladno</v>
      </c>
      <c r="C104" s="13">
        <v>2009</v>
      </c>
      <c r="D104" s="14" t="s">
        <v>16</v>
      </c>
      <c r="E104" s="14" t="s">
        <v>14</v>
      </c>
      <c r="F104" s="28">
        <v>159</v>
      </c>
      <c r="G104" s="13">
        <v>83</v>
      </c>
      <c r="H104" s="75">
        <v>364</v>
      </c>
      <c r="I104" s="13">
        <v>1717</v>
      </c>
      <c r="J104" s="13">
        <v>1734</v>
      </c>
      <c r="K104" s="13">
        <v>162</v>
      </c>
      <c r="L104" s="15">
        <f t="shared" si="3"/>
        <v>34.100346020761243</v>
      </c>
    </row>
    <row r="105" spans="1:12" x14ac:dyDescent="0.25">
      <c r="A105" s="13">
        <v>14</v>
      </c>
      <c r="B105" s="80" t="str">
        <f t="shared" si="2"/>
        <v>2009Kolín</v>
      </c>
      <c r="C105" s="13">
        <v>2009</v>
      </c>
      <c r="D105" s="14" t="s">
        <v>17</v>
      </c>
      <c r="E105" s="14" t="s">
        <v>14</v>
      </c>
      <c r="F105" s="28">
        <v>139</v>
      </c>
      <c r="G105" s="13">
        <v>77</v>
      </c>
      <c r="H105" s="75">
        <v>334</v>
      </c>
      <c r="I105" s="13">
        <v>1159</v>
      </c>
      <c r="J105" s="13">
        <v>1210</v>
      </c>
      <c r="K105" s="13">
        <v>85</v>
      </c>
      <c r="L105" s="15">
        <f t="shared" si="3"/>
        <v>25.640495867768596</v>
      </c>
    </row>
    <row r="106" spans="1:12" x14ac:dyDescent="0.25">
      <c r="A106" s="13">
        <v>15</v>
      </c>
      <c r="B106" s="80" t="str">
        <f t="shared" si="2"/>
        <v>2009Kutná Hora</v>
      </c>
      <c r="C106" s="13">
        <v>2009</v>
      </c>
      <c r="D106" s="14" t="s">
        <v>18</v>
      </c>
      <c r="E106" s="14" t="s">
        <v>14</v>
      </c>
      <c r="F106" s="28">
        <v>161</v>
      </c>
      <c r="G106" s="13">
        <v>64</v>
      </c>
      <c r="H106" s="75">
        <v>441</v>
      </c>
      <c r="I106" s="13">
        <v>703</v>
      </c>
      <c r="J106" s="13">
        <v>742</v>
      </c>
      <c r="K106" s="13">
        <v>37</v>
      </c>
      <c r="L106" s="15">
        <f t="shared" si="3"/>
        <v>18.200808625336929</v>
      </c>
    </row>
    <row r="107" spans="1:12" x14ac:dyDescent="0.25">
      <c r="A107" s="13">
        <v>16</v>
      </c>
      <c r="B107" s="80" t="str">
        <f t="shared" si="2"/>
        <v>2009Mělník</v>
      </c>
      <c r="C107" s="13">
        <v>2009</v>
      </c>
      <c r="D107" s="14" t="s">
        <v>19</v>
      </c>
      <c r="E107" s="14" t="s">
        <v>14</v>
      </c>
      <c r="F107" s="28">
        <v>118</v>
      </c>
      <c r="G107" s="13">
        <v>53</v>
      </c>
      <c r="H107" s="75">
        <v>257</v>
      </c>
      <c r="I107" s="13">
        <v>1328</v>
      </c>
      <c r="J107" s="13">
        <v>1301</v>
      </c>
      <c r="K107" s="13">
        <v>139</v>
      </c>
      <c r="L107" s="15">
        <f t="shared" si="3"/>
        <v>38.996925441967718</v>
      </c>
    </row>
    <row r="108" spans="1:12" x14ac:dyDescent="0.25">
      <c r="A108" s="13">
        <v>17</v>
      </c>
      <c r="B108" s="80" t="str">
        <f t="shared" si="2"/>
        <v>2009Mladá Boleslav</v>
      </c>
      <c r="C108" s="13">
        <v>2009</v>
      </c>
      <c r="D108" s="14" t="s">
        <v>20</v>
      </c>
      <c r="E108" s="14" t="s">
        <v>14</v>
      </c>
      <c r="F108" s="28">
        <v>112</v>
      </c>
      <c r="G108" s="13">
        <v>56</v>
      </c>
      <c r="H108" s="75">
        <v>218</v>
      </c>
      <c r="I108" s="13">
        <v>1368</v>
      </c>
      <c r="J108" s="13">
        <v>1373</v>
      </c>
      <c r="K108" s="13">
        <v>84</v>
      </c>
      <c r="L108" s="15">
        <f t="shared" si="3"/>
        <v>22.330662782228696</v>
      </c>
    </row>
    <row r="109" spans="1:12" x14ac:dyDescent="0.25">
      <c r="A109" s="13">
        <v>18</v>
      </c>
      <c r="B109" s="80" t="str">
        <f t="shared" si="2"/>
        <v>2009Nymburk</v>
      </c>
      <c r="C109" s="13">
        <v>2009</v>
      </c>
      <c r="D109" s="14" t="s">
        <v>21</v>
      </c>
      <c r="E109" s="14" t="s">
        <v>14</v>
      </c>
      <c r="F109" s="28">
        <v>103</v>
      </c>
      <c r="G109" s="13">
        <v>59</v>
      </c>
      <c r="H109" s="75">
        <v>210</v>
      </c>
      <c r="I109" s="13">
        <v>1075</v>
      </c>
      <c r="J109" s="13">
        <v>1089</v>
      </c>
      <c r="K109" s="13">
        <v>86</v>
      </c>
      <c r="L109" s="15">
        <f t="shared" si="3"/>
        <v>28.82460973370064</v>
      </c>
    </row>
    <row r="110" spans="1:12" x14ac:dyDescent="0.25">
      <c r="A110" s="13">
        <v>19</v>
      </c>
      <c r="B110" s="80" t="str">
        <f t="shared" si="2"/>
        <v>2009Praha-Východ</v>
      </c>
      <c r="C110" s="13">
        <v>2009</v>
      </c>
      <c r="D110" s="14" t="s">
        <v>134</v>
      </c>
      <c r="E110" s="14" t="s">
        <v>14</v>
      </c>
      <c r="F110" s="28">
        <v>232</v>
      </c>
      <c r="G110" s="13">
        <v>113</v>
      </c>
      <c r="H110" s="75">
        <v>602</v>
      </c>
      <c r="I110" s="13">
        <v>1438</v>
      </c>
      <c r="J110" s="13">
        <v>1500</v>
      </c>
      <c r="K110" s="13">
        <v>97</v>
      </c>
      <c r="L110" s="15">
        <f t="shared" si="3"/>
        <v>23.603333333333332</v>
      </c>
    </row>
    <row r="111" spans="1:12" x14ac:dyDescent="0.25">
      <c r="A111" s="13">
        <v>20</v>
      </c>
      <c r="B111" s="80" t="str">
        <f t="shared" si="2"/>
        <v>2009Praha-Západ</v>
      </c>
      <c r="C111" s="13">
        <v>2009</v>
      </c>
      <c r="D111" s="14" t="s">
        <v>135</v>
      </c>
      <c r="E111" s="14" t="s">
        <v>14</v>
      </c>
      <c r="F111" s="28">
        <v>176</v>
      </c>
      <c r="G111" s="13">
        <v>108</v>
      </c>
      <c r="H111" s="75">
        <v>370</v>
      </c>
      <c r="I111" s="13">
        <v>1138</v>
      </c>
      <c r="J111" s="13">
        <v>1072</v>
      </c>
      <c r="K111" s="13">
        <v>174</v>
      </c>
      <c r="L111" s="15">
        <f t="shared" si="3"/>
        <v>59.244402985074629</v>
      </c>
    </row>
    <row r="112" spans="1:12" x14ac:dyDescent="0.25">
      <c r="A112" s="13">
        <v>21</v>
      </c>
      <c r="B112" s="80" t="str">
        <f t="shared" si="2"/>
        <v>2009Příbram</v>
      </c>
      <c r="C112" s="13">
        <v>2009</v>
      </c>
      <c r="D112" s="14" t="s">
        <v>22</v>
      </c>
      <c r="E112" s="14" t="s">
        <v>14</v>
      </c>
      <c r="F112" s="28">
        <v>146</v>
      </c>
      <c r="G112" s="13">
        <v>87</v>
      </c>
      <c r="H112" s="75">
        <v>347</v>
      </c>
      <c r="I112" s="13">
        <v>1256</v>
      </c>
      <c r="J112" s="13">
        <v>1216</v>
      </c>
      <c r="K112" s="13">
        <v>129</v>
      </c>
      <c r="L112" s="15">
        <f t="shared" si="3"/>
        <v>38.721217105263158</v>
      </c>
    </row>
    <row r="113" spans="1:12" x14ac:dyDescent="0.25">
      <c r="A113" s="13">
        <v>22</v>
      </c>
      <c r="B113" s="80" t="str">
        <f t="shared" si="2"/>
        <v>2009Rakovník</v>
      </c>
      <c r="C113" s="13">
        <v>2009</v>
      </c>
      <c r="D113" s="14" t="s">
        <v>23</v>
      </c>
      <c r="E113" s="14" t="s">
        <v>14</v>
      </c>
      <c r="F113" s="28">
        <v>160</v>
      </c>
      <c r="G113" s="13">
        <v>67</v>
      </c>
      <c r="H113" s="75">
        <v>432</v>
      </c>
      <c r="I113" s="13">
        <v>636</v>
      </c>
      <c r="J113" s="13">
        <v>667</v>
      </c>
      <c r="K113" s="13">
        <v>31</v>
      </c>
      <c r="L113" s="15">
        <f t="shared" si="3"/>
        <v>16.964017991004496</v>
      </c>
    </row>
    <row r="114" spans="1:12" x14ac:dyDescent="0.25">
      <c r="A114" s="13">
        <v>23</v>
      </c>
      <c r="B114" s="80" t="str">
        <f t="shared" si="2"/>
        <v>2009České Budějovice</v>
      </c>
      <c r="C114" s="13">
        <v>2009</v>
      </c>
      <c r="D114" s="14" t="s">
        <v>24</v>
      </c>
      <c r="E114" s="14" t="s">
        <v>25</v>
      </c>
      <c r="F114" s="28">
        <v>179</v>
      </c>
      <c r="G114" s="13">
        <v>106</v>
      </c>
      <c r="H114" s="75">
        <v>450</v>
      </c>
      <c r="I114" s="13">
        <v>2279</v>
      </c>
      <c r="J114" s="13">
        <v>2235</v>
      </c>
      <c r="K114" s="13">
        <v>352</v>
      </c>
      <c r="L114" s="15">
        <f t="shared" si="3"/>
        <v>57.485458612975393</v>
      </c>
    </row>
    <row r="115" spans="1:12" x14ac:dyDescent="0.25">
      <c r="A115" s="13">
        <v>24</v>
      </c>
      <c r="B115" s="80" t="str">
        <f t="shared" si="2"/>
        <v>2009Český Krumlov</v>
      </c>
      <c r="C115" s="13">
        <v>2009</v>
      </c>
      <c r="D115" s="14" t="s">
        <v>26</v>
      </c>
      <c r="E115" s="14" t="s">
        <v>25</v>
      </c>
      <c r="F115" s="28">
        <v>183</v>
      </c>
      <c r="G115" s="13">
        <v>73</v>
      </c>
      <c r="H115" s="75">
        <v>603</v>
      </c>
      <c r="I115" s="13">
        <v>636</v>
      </c>
      <c r="J115" s="13">
        <v>628</v>
      </c>
      <c r="K115" s="13">
        <v>56</v>
      </c>
      <c r="L115" s="15">
        <f t="shared" si="3"/>
        <v>32.547770700636939</v>
      </c>
    </row>
    <row r="116" spans="1:12" x14ac:dyDescent="0.25">
      <c r="A116" s="13">
        <v>25</v>
      </c>
      <c r="B116" s="80" t="str">
        <f t="shared" si="2"/>
        <v>2009Jindřichův Hradec</v>
      </c>
      <c r="C116" s="13">
        <v>2009</v>
      </c>
      <c r="D116" s="14" t="s">
        <v>27</v>
      </c>
      <c r="E116" s="14" t="s">
        <v>25</v>
      </c>
      <c r="F116" s="28">
        <v>132</v>
      </c>
      <c r="G116" s="13">
        <v>64</v>
      </c>
      <c r="H116" s="75">
        <v>330</v>
      </c>
      <c r="I116" s="13">
        <v>892</v>
      </c>
      <c r="J116" s="13">
        <v>885</v>
      </c>
      <c r="K116" s="13">
        <v>77</v>
      </c>
      <c r="L116" s="15">
        <f t="shared" si="3"/>
        <v>31.757062146892654</v>
      </c>
    </row>
    <row r="117" spans="1:12" x14ac:dyDescent="0.25">
      <c r="A117" s="13">
        <v>26</v>
      </c>
      <c r="B117" s="80" t="str">
        <f t="shared" si="2"/>
        <v>2009Pelhřimov</v>
      </c>
      <c r="C117" s="13">
        <v>2009</v>
      </c>
      <c r="D117" s="14" t="s">
        <v>28</v>
      </c>
      <c r="E117" s="14" t="s">
        <v>25</v>
      </c>
      <c r="F117" s="28">
        <v>195</v>
      </c>
      <c r="G117" s="13">
        <v>83</v>
      </c>
      <c r="H117" s="75">
        <v>520</v>
      </c>
      <c r="I117" s="13">
        <v>397</v>
      </c>
      <c r="J117" s="13">
        <v>399</v>
      </c>
      <c r="K117" s="13">
        <v>46</v>
      </c>
      <c r="L117" s="15">
        <f t="shared" si="3"/>
        <v>42.080200501253131</v>
      </c>
    </row>
    <row r="118" spans="1:12" x14ac:dyDescent="0.25">
      <c r="A118" s="13">
        <v>27</v>
      </c>
      <c r="B118" s="80" t="str">
        <f t="shared" si="2"/>
        <v>2009Písek</v>
      </c>
      <c r="C118" s="13">
        <v>2009</v>
      </c>
      <c r="D118" s="14" t="s">
        <v>29</v>
      </c>
      <c r="E118" s="14" t="s">
        <v>25</v>
      </c>
      <c r="F118" s="28">
        <v>178</v>
      </c>
      <c r="G118" s="13">
        <v>108</v>
      </c>
      <c r="H118" s="75">
        <v>442</v>
      </c>
      <c r="I118" s="13">
        <v>644</v>
      </c>
      <c r="J118" s="13">
        <v>684</v>
      </c>
      <c r="K118" s="13">
        <v>67</v>
      </c>
      <c r="L118" s="15">
        <f t="shared" si="3"/>
        <v>35.752923976608187</v>
      </c>
    </row>
    <row r="119" spans="1:12" x14ac:dyDescent="0.25">
      <c r="A119" s="13">
        <v>28</v>
      </c>
      <c r="B119" s="80" t="str">
        <f t="shared" si="2"/>
        <v>2009Prachatice</v>
      </c>
      <c r="C119" s="13">
        <v>2009</v>
      </c>
      <c r="D119" s="14" t="s">
        <v>30</v>
      </c>
      <c r="E119" s="14" t="s">
        <v>25</v>
      </c>
      <c r="F119" s="28">
        <v>99</v>
      </c>
      <c r="G119" s="13">
        <v>41</v>
      </c>
      <c r="H119" s="75">
        <v>284</v>
      </c>
      <c r="I119" s="13">
        <v>539</v>
      </c>
      <c r="J119" s="13">
        <v>526</v>
      </c>
      <c r="K119" s="13">
        <v>31</v>
      </c>
      <c r="L119" s="15">
        <f t="shared" si="3"/>
        <v>21.511406844106464</v>
      </c>
    </row>
    <row r="120" spans="1:12" x14ac:dyDescent="0.25">
      <c r="A120" s="13">
        <v>29</v>
      </c>
      <c r="B120" s="80" t="str">
        <f t="shared" si="2"/>
        <v>2009Strakonice</v>
      </c>
      <c r="C120" s="13">
        <v>2009</v>
      </c>
      <c r="D120" s="14" t="s">
        <v>31</v>
      </c>
      <c r="E120" s="14" t="s">
        <v>25</v>
      </c>
      <c r="F120" s="28">
        <v>144</v>
      </c>
      <c r="G120" s="13">
        <v>89</v>
      </c>
      <c r="H120" s="75">
        <v>397</v>
      </c>
      <c r="I120" s="13">
        <v>791</v>
      </c>
      <c r="J120" s="13">
        <v>747</v>
      </c>
      <c r="K120" s="13">
        <v>89</v>
      </c>
      <c r="L120" s="15">
        <f t="shared" si="3"/>
        <v>43.487282463186077</v>
      </c>
    </row>
    <row r="121" spans="1:12" x14ac:dyDescent="0.25">
      <c r="A121" s="13">
        <v>30</v>
      </c>
      <c r="B121" s="80" t="str">
        <f t="shared" si="2"/>
        <v>2009Tábor</v>
      </c>
      <c r="C121" s="13">
        <v>2009</v>
      </c>
      <c r="D121" s="14" t="s">
        <v>32</v>
      </c>
      <c r="E121" s="14" t="s">
        <v>25</v>
      </c>
      <c r="F121" s="28">
        <v>160</v>
      </c>
      <c r="G121" s="13">
        <v>87</v>
      </c>
      <c r="H121" s="75">
        <v>397</v>
      </c>
      <c r="I121" s="13">
        <v>938</v>
      </c>
      <c r="J121" s="13">
        <v>920</v>
      </c>
      <c r="K121" s="13">
        <v>137</v>
      </c>
      <c r="L121" s="15">
        <f t="shared" si="3"/>
        <v>54.353260869565219</v>
      </c>
    </row>
    <row r="122" spans="1:12" x14ac:dyDescent="0.25">
      <c r="A122" s="13">
        <v>31</v>
      </c>
      <c r="B122" s="80" t="str">
        <f t="shared" si="2"/>
        <v>2009Domažlice</v>
      </c>
      <c r="C122" s="13">
        <v>2009</v>
      </c>
      <c r="D122" s="14" t="s">
        <v>33</v>
      </c>
      <c r="E122" s="14" t="s">
        <v>34</v>
      </c>
      <c r="F122" s="28">
        <v>45</v>
      </c>
      <c r="G122" s="13">
        <v>26</v>
      </c>
      <c r="H122" s="75">
        <v>99</v>
      </c>
      <c r="I122" s="13">
        <v>545</v>
      </c>
      <c r="J122" s="13">
        <v>542</v>
      </c>
      <c r="K122" s="13">
        <v>20</v>
      </c>
      <c r="L122" s="15">
        <f t="shared" si="3"/>
        <v>13.468634686346864</v>
      </c>
    </row>
    <row r="123" spans="1:12" x14ac:dyDescent="0.25">
      <c r="A123" s="13">
        <v>32</v>
      </c>
      <c r="B123" s="80" t="str">
        <f t="shared" si="2"/>
        <v>2009Cheb</v>
      </c>
      <c r="C123" s="13">
        <v>2009</v>
      </c>
      <c r="D123" s="14" t="s">
        <v>35</v>
      </c>
      <c r="E123" s="14" t="s">
        <v>34</v>
      </c>
      <c r="F123" s="28">
        <v>332</v>
      </c>
      <c r="G123" s="13">
        <v>190</v>
      </c>
      <c r="H123" s="75">
        <v>804</v>
      </c>
      <c r="I123" s="13">
        <v>1478</v>
      </c>
      <c r="J123" s="13">
        <v>1458</v>
      </c>
      <c r="K123" s="13">
        <v>404</v>
      </c>
      <c r="L123" s="15">
        <f t="shared" si="3"/>
        <v>101.13854595336076</v>
      </c>
    </row>
    <row r="124" spans="1:12" x14ac:dyDescent="0.25">
      <c r="A124" s="13">
        <v>33</v>
      </c>
      <c r="B124" s="80" t="str">
        <f t="shared" si="2"/>
        <v>2009Karlovy Vary</v>
      </c>
      <c r="C124" s="13">
        <v>2009</v>
      </c>
      <c r="D124" s="14" t="s">
        <v>36</v>
      </c>
      <c r="E124" s="14" t="s">
        <v>34</v>
      </c>
      <c r="F124" s="28">
        <v>279</v>
      </c>
      <c r="G124" s="13">
        <v>121</v>
      </c>
      <c r="H124" s="75">
        <v>882</v>
      </c>
      <c r="I124" s="13">
        <v>1843</v>
      </c>
      <c r="J124" s="13">
        <v>1796</v>
      </c>
      <c r="K124" s="13">
        <v>310</v>
      </c>
      <c r="L124" s="15">
        <f t="shared" si="3"/>
        <v>63.001113585746097</v>
      </c>
    </row>
    <row r="125" spans="1:12" x14ac:dyDescent="0.25">
      <c r="A125" s="13">
        <v>34</v>
      </c>
      <c r="B125" s="80" t="str">
        <f t="shared" si="2"/>
        <v>2009Klatovy</v>
      </c>
      <c r="C125" s="13">
        <v>2009</v>
      </c>
      <c r="D125" s="14" t="s">
        <v>37</v>
      </c>
      <c r="E125" s="14" t="s">
        <v>34</v>
      </c>
      <c r="F125" s="28">
        <v>121</v>
      </c>
      <c r="G125" s="13">
        <v>70</v>
      </c>
      <c r="H125" s="75">
        <v>311</v>
      </c>
      <c r="I125" s="13">
        <v>749</v>
      </c>
      <c r="J125" s="13">
        <v>758</v>
      </c>
      <c r="K125" s="13">
        <v>87</v>
      </c>
      <c r="L125" s="15">
        <f t="shared" si="3"/>
        <v>41.893139841688651</v>
      </c>
    </row>
    <row r="126" spans="1:12" x14ac:dyDescent="0.25">
      <c r="A126" s="13">
        <v>35</v>
      </c>
      <c r="B126" s="80" t="str">
        <f t="shared" si="2"/>
        <v>2009Plzeň-jih</v>
      </c>
      <c r="C126" s="13">
        <v>2009</v>
      </c>
      <c r="D126" s="14" t="s">
        <v>38</v>
      </c>
      <c r="E126" s="14" t="s">
        <v>34</v>
      </c>
      <c r="F126" s="28">
        <v>157</v>
      </c>
      <c r="G126" s="13">
        <v>99</v>
      </c>
      <c r="H126" s="75">
        <v>387</v>
      </c>
      <c r="I126" s="13">
        <v>499</v>
      </c>
      <c r="J126" s="13">
        <v>508</v>
      </c>
      <c r="K126" s="13">
        <v>54</v>
      </c>
      <c r="L126" s="15">
        <f t="shared" si="3"/>
        <v>38.7992125984252</v>
      </c>
    </row>
    <row r="127" spans="1:12" x14ac:dyDescent="0.25">
      <c r="A127" s="13">
        <v>36</v>
      </c>
      <c r="B127" s="80" t="str">
        <f t="shared" si="2"/>
        <v>2009Plzeň-Město</v>
      </c>
      <c r="C127" s="13">
        <v>2009</v>
      </c>
      <c r="D127" s="14" t="s">
        <v>136</v>
      </c>
      <c r="E127" s="14" t="s">
        <v>34</v>
      </c>
      <c r="F127" s="28">
        <v>240</v>
      </c>
      <c r="G127" s="13">
        <v>121</v>
      </c>
      <c r="H127" s="75">
        <v>541</v>
      </c>
      <c r="I127" s="13">
        <v>2063</v>
      </c>
      <c r="J127" s="13">
        <v>2042</v>
      </c>
      <c r="K127" s="13">
        <v>347</v>
      </c>
      <c r="L127" s="15">
        <f t="shared" si="3"/>
        <v>62.024975514201756</v>
      </c>
    </row>
    <row r="128" spans="1:12" x14ac:dyDescent="0.25">
      <c r="A128" s="13">
        <v>37</v>
      </c>
      <c r="B128" s="80" t="str">
        <f t="shared" si="2"/>
        <v>2009Plzeň-sever</v>
      </c>
      <c r="C128" s="13">
        <v>2009</v>
      </c>
      <c r="D128" s="14" t="s">
        <v>39</v>
      </c>
      <c r="E128" s="14" t="s">
        <v>34</v>
      </c>
      <c r="F128" s="28">
        <v>271</v>
      </c>
      <c r="G128" s="13">
        <v>157</v>
      </c>
      <c r="H128" s="75">
        <v>630</v>
      </c>
      <c r="I128" s="13">
        <v>717</v>
      </c>
      <c r="J128" s="13">
        <v>712</v>
      </c>
      <c r="K128" s="13">
        <v>130</v>
      </c>
      <c r="L128" s="15">
        <f t="shared" si="3"/>
        <v>66.643258426966298</v>
      </c>
    </row>
    <row r="129" spans="1:12" x14ac:dyDescent="0.25">
      <c r="A129" s="13">
        <v>38</v>
      </c>
      <c r="B129" s="80" t="str">
        <f t="shared" si="2"/>
        <v>2009Rokycany</v>
      </c>
      <c r="C129" s="13">
        <v>2009</v>
      </c>
      <c r="D129" s="14" t="s">
        <v>40</v>
      </c>
      <c r="E129" s="14" t="s">
        <v>34</v>
      </c>
      <c r="F129" s="28">
        <v>214</v>
      </c>
      <c r="G129" s="13">
        <v>137</v>
      </c>
      <c r="H129" s="75">
        <v>536</v>
      </c>
      <c r="I129" s="13">
        <v>432</v>
      </c>
      <c r="J129" s="13">
        <v>394</v>
      </c>
      <c r="K129" s="13">
        <v>91</v>
      </c>
      <c r="L129" s="15">
        <f t="shared" si="3"/>
        <v>84.302030456852791</v>
      </c>
    </row>
    <row r="130" spans="1:12" x14ac:dyDescent="0.25">
      <c r="A130" s="13">
        <v>39</v>
      </c>
      <c r="B130" s="80" t="str">
        <f t="shared" si="2"/>
        <v>2009Sokolov</v>
      </c>
      <c r="C130" s="13">
        <v>2009</v>
      </c>
      <c r="D130" s="14" t="s">
        <v>41</v>
      </c>
      <c r="E130" s="14" t="s">
        <v>34</v>
      </c>
      <c r="F130" s="28">
        <v>152</v>
      </c>
      <c r="G130" s="13">
        <v>76</v>
      </c>
      <c r="H130" s="75">
        <v>389</v>
      </c>
      <c r="I130" s="13">
        <v>1591</v>
      </c>
      <c r="J130" s="13">
        <v>1649</v>
      </c>
      <c r="K130" s="13">
        <v>223</v>
      </c>
      <c r="L130" s="15">
        <f t="shared" si="3"/>
        <v>49.360218314129774</v>
      </c>
    </row>
    <row r="131" spans="1:12" x14ac:dyDescent="0.25">
      <c r="A131" s="13">
        <v>40</v>
      </c>
      <c r="B131" s="80" t="str">
        <f t="shared" si="2"/>
        <v>2009Tachov</v>
      </c>
      <c r="C131" s="13">
        <v>2009</v>
      </c>
      <c r="D131" s="14" t="s">
        <v>42</v>
      </c>
      <c r="E131" s="14" t="s">
        <v>34</v>
      </c>
      <c r="F131" s="28">
        <v>176</v>
      </c>
      <c r="G131" s="13">
        <v>89</v>
      </c>
      <c r="H131" s="75">
        <v>519</v>
      </c>
      <c r="I131" s="13">
        <v>807</v>
      </c>
      <c r="J131" s="13">
        <v>794</v>
      </c>
      <c r="K131" s="13">
        <v>121</v>
      </c>
      <c r="L131" s="15">
        <f t="shared" si="3"/>
        <v>55.623425692695214</v>
      </c>
    </row>
    <row r="132" spans="1:12" x14ac:dyDescent="0.25">
      <c r="A132" s="13">
        <v>41</v>
      </c>
      <c r="B132" s="80" t="str">
        <f t="shared" si="2"/>
        <v>2009Česká Lípa</v>
      </c>
      <c r="C132" s="13">
        <v>2009</v>
      </c>
      <c r="D132" s="14" t="s">
        <v>43</v>
      </c>
      <c r="E132" s="14" t="s">
        <v>44</v>
      </c>
      <c r="F132" s="28">
        <v>460</v>
      </c>
      <c r="G132" s="13">
        <v>350</v>
      </c>
      <c r="H132" s="75">
        <v>1107</v>
      </c>
      <c r="I132" s="13">
        <v>1867</v>
      </c>
      <c r="J132" s="13">
        <v>1957</v>
      </c>
      <c r="K132" s="13">
        <v>882</v>
      </c>
      <c r="L132" s="15">
        <f t="shared" si="3"/>
        <v>164.5017884517118</v>
      </c>
    </row>
    <row r="133" spans="1:12" x14ac:dyDescent="0.25">
      <c r="A133" s="13">
        <v>42</v>
      </c>
      <c r="B133" s="80" t="str">
        <f t="shared" si="2"/>
        <v>2009Děčín</v>
      </c>
      <c r="C133" s="13">
        <v>2009</v>
      </c>
      <c r="D133" s="14" t="s">
        <v>45</v>
      </c>
      <c r="E133" s="14" t="s">
        <v>44</v>
      </c>
      <c r="F133" s="28">
        <v>455</v>
      </c>
      <c r="G133" s="13">
        <v>295</v>
      </c>
      <c r="H133" s="75">
        <v>1048</v>
      </c>
      <c r="I133" s="13">
        <v>2006</v>
      </c>
      <c r="J133" s="13">
        <v>1977</v>
      </c>
      <c r="K133" s="13">
        <v>833</v>
      </c>
      <c r="L133" s="15">
        <f t="shared" si="3"/>
        <v>153.7910976226606</v>
      </c>
    </row>
    <row r="134" spans="1:12" x14ac:dyDescent="0.25">
      <c r="A134" s="13">
        <v>43</v>
      </c>
      <c r="B134" s="80" t="str">
        <f t="shared" si="2"/>
        <v>2009Chomutov</v>
      </c>
      <c r="C134" s="13">
        <v>2009</v>
      </c>
      <c r="D134" s="14" t="s">
        <v>46</v>
      </c>
      <c r="E134" s="14" t="s">
        <v>44</v>
      </c>
      <c r="F134" s="28">
        <v>898</v>
      </c>
      <c r="G134" s="13">
        <v>884</v>
      </c>
      <c r="H134" s="75">
        <v>1737</v>
      </c>
      <c r="I134" s="13">
        <v>2281</v>
      </c>
      <c r="J134" s="13">
        <v>2585</v>
      </c>
      <c r="K134" s="13">
        <v>1616</v>
      </c>
      <c r="L134" s="15">
        <f t="shared" si="3"/>
        <v>228.17794970986461</v>
      </c>
    </row>
    <row r="135" spans="1:12" x14ac:dyDescent="0.25">
      <c r="A135" s="13">
        <v>44</v>
      </c>
      <c r="B135" s="80" t="str">
        <f t="shared" ref="B135:B198" si="4">CONCATENATE(C135,D135)</f>
        <v>2009Jablonec nad Nisou</v>
      </c>
      <c r="C135" s="13">
        <v>2009</v>
      </c>
      <c r="D135" s="14" t="s">
        <v>47</v>
      </c>
      <c r="E135" s="14" t="s">
        <v>44</v>
      </c>
      <c r="F135" s="28">
        <v>323</v>
      </c>
      <c r="G135" s="13">
        <v>139</v>
      </c>
      <c r="H135" s="75">
        <v>951</v>
      </c>
      <c r="I135" s="13">
        <v>1283</v>
      </c>
      <c r="J135" s="13">
        <v>1267</v>
      </c>
      <c r="K135" s="13">
        <v>489</v>
      </c>
      <c r="L135" s="15">
        <f t="shared" ref="L135:L198" si="5">K135/J135*365</f>
        <v>140.87213891081294</v>
      </c>
    </row>
    <row r="136" spans="1:12" x14ac:dyDescent="0.25">
      <c r="A136" s="13">
        <v>45</v>
      </c>
      <c r="B136" s="80" t="str">
        <f t="shared" si="4"/>
        <v>2009Liberec</v>
      </c>
      <c r="C136" s="13">
        <v>2009</v>
      </c>
      <c r="D136" s="14" t="s">
        <v>48</v>
      </c>
      <c r="E136" s="14" t="s">
        <v>44</v>
      </c>
      <c r="F136" s="28">
        <v>572</v>
      </c>
      <c r="G136" s="13">
        <v>325</v>
      </c>
      <c r="H136" s="75">
        <v>1420</v>
      </c>
      <c r="I136" s="13">
        <v>2277</v>
      </c>
      <c r="J136" s="13">
        <v>2217</v>
      </c>
      <c r="K136" s="13">
        <v>1103</v>
      </c>
      <c r="L136" s="15">
        <f t="shared" si="5"/>
        <v>181.59449706811006</v>
      </c>
    </row>
    <row r="137" spans="1:12" x14ac:dyDescent="0.25">
      <c r="A137" s="13">
        <v>46</v>
      </c>
      <c r="B137" s="80" t="str">
        <f t="shared" si="4"/>
        <v>2009Litoměřice</v>
      </c>
      <c r="C137" s="13">
        <v>2009</v>
      </c>
      <c r="D137" s="14" t="s">
        <v>49</v>
      </c>
      <c r="E137" s="14" t="s">
        <v>44</v>
      </c>
      <c r="F137" s="28">
        <v>395</v>
      </c>
      <c r="G137" s="13">
        <v>259</v>
      </c>
      <c r="H137" s="75">
        <v>997</v>
      </c>
      <c r="I137" s="13">
        <v>1431</v>
      </c>
      <c r="J137" s="13">
        <v>1602</v>
      </c>
      <c r="K137" s="13">
        <v>622</v>
      </c>
      <c r="L137" s="15">
        <f t="shared" si="5"/>
        <v>141.71660424469414</v>
      </c>
    </row>
    <row r="138" spans="1:12" x14ac:dyDescent="0.25">
      <c r="A138" s="13">
        <v>47</v>
      </c>
      <c r="B138" s="80" t="str">
        <f t="shared" si="4"/>
        <v>2009Louny</v>
      </c>
      <c r="C138" s="13">
        <v>2009</v>
      </c>
      <c r="D138" s="14" t="s">
        <v>50</v>
      </c>
      <c r="E138" s="14" t="s">
        <v>44</v>
      </c>
      <c r="F138" s="28">
        <v>336</v>
      </c>
      <c r="G138" s="13">
        <v>154</v>
      </c>
      <c r="H138" s="75">
        <v>894</v>
      </c>
      <c r="I138" s="13">
        <v>998</v>
      </c>
      <c r="J138" s="13">
        <v>1100</v>
      </c>
      <c r="K138" s="13">
        <v>232</v>
      </c>
      <c r="L138" s="15">
        <f t="shared" si="5"/>
        <v>76.981818181818184</v>
      </c>
    </row>
    <row r="139" spans="1:12" x14ac:dyDescent="0.25">
      <c r="A139" s="13">
        <v>48</v>
      </c>
      <c r="B139" s="80" t="str">
        <f t="shared" si="4"/>
        <v>2009Most</v>
      </c>
      <c r="C139" s="13">
        <v>2009</v>
      </c>
      <c r="D139" s="14" t="s">
        <v>51</v>
      </c>
      <c r="E139" s="14" t="s">
        <v>44</v>
      </c>
      <c r="F139" s="28">
        <v>420</v>
      </c>
      <c r="G139" s="13">
        <v>214</v>
      </c>
      <c r="H139" s="75">
        <v>1073</v>
      </c>
      <c r="I139" s="13">
        <v>1741</v>
      </c>
      <c r="J139" s="13">
        <v>1859</v>
      </c>
      <c r="K139" s="13">
        <v>645</v>
      </c>
      <c r="L139" s="15">
        <f t="shared" si="5"/>
        <v>126.64066702528241</v>
      </c>
    </row>
    <row r="140" spans="1:12" x14ac:dyDescent="0.25">
      <c r="A140" s="13">
        <v>49</v>
      </c>
      <c r="B140" s="80" t="str">
        <f t="shared" si="4"/>
        <v>2009Teplice</v>
      </c>
      <c r="C140" s="13">
        <v>2009</v>
      </c>
      <c r="D140" s="14" t="s">
        <v>52</v>
      </c>
      <c r="E140" s="14" t="s">
        <v>44</v>
      </c>
      <c r="F140" s="28">
        <v>542</v>
      </c>
      <c r="G140" s="13">
        <v>257</v>
      </c>
      <c r="H140" s="75">
        <v>1308</v>
      </c>
      <c r="I140" s="13">
        <v>2225</v>
      </c>
      <c r="J140" s="13">
        <v>2369</v>
      </c>
      <c r="K140" s="13">
        <v>1122</v>
      </c>
      <c r="L140" s="15">
        <f t="shared" si="5"/>
        <v>172.87040945546644</v>
      </c>
    </row>
    <row r="141" spans="1:12" x14ac:dyDescent="0.25">
      <c r="A141" s="13">
        <v>50</v>
      </c>
      <c r="B141" s="80" t="str">
        <f t="shared" si="4"/>
        <v>2009Ústí nad Labem</v>
      </c>
      <c r="C141" s="13">
        <v>2009</v>
      </c>
      <c r="D141" s="14" t="s">
        <v>53</v>
      </c>
      <c r="E141" s="14" t="s">
        <v>44</v>
      </c>
      <c r="F141" s="28">
        <v>597</v>
      </c>
      <c r="G141" s="13">
        <v>244</v>
      </c>
      <c r="H141" s="75">
        <v>1777</v>
      </c>
      <c r="I141" s="13">
        <v>2016</v>
      </c>
      <c r="J141" s="13">
        <v>2112</v>
      </c>
      <c r="K141" s="13">
        <v>873</v>
      </c>
      <c r="L141" s="15">
        <f t="shared" si="5"/>
        <v>150.87357954545453</v>
      </c>
    </row>
    <row r="142" spans="1:12" x14ac:dyDescent="0.25">
      <c r="A142" s="13">
        <v>51</v>
      </c>
      <c r="B142" s="80" t="str">
        <f t="shared" si="4"/>
        <v>2009Havlíčkův Brod</v>
      </c>
      <c r="C142" s="13">
        <v>2009</v>
      </c>
      <c r="D142" s="14" t="s">
        <v>54</v>
      </c>
      <c r="E142" s="14" t="s">
        <v>55</v>
      </c>
      <c r="F142" s="28">
        <v>114</v>
      </c>
      <c r="G142" s="13">
        <v>56</v>
      </c>
      <c r="H142" s="75">
        <v>327</v>
      </c>
      <c r="I142" s="13">
        <v>539</v>
      </c>
      <c r="J142" s="13">
        <v>536</v>
      </c>
      <c r="K142" s="13">
        <v>34</v>
      </c>
      <c r="L142" s="15">
        <f t="shared" si="5"/>
        <v>23.152985074626866</v>
      </c>
    </row>
    <row r="143" spans="1:12" x14ac:dyDescent="0.25">
      <c r="A143" s="13">
        <v>52</v>
      </c>
      <c r="B143" s="80" t="str">
        <f t="shared" si="4"/>
        <v>2009Hradec Králové</v>
      </c>
      <c r="C143" s="13">
        <v>2009</v>
      </c>
      <c r="D143" s="14" t="s">
        <v>56</v>
      </c>
      <c r="E143" s="14" t="s">
        <v>55</v>
      </c>
      <c r="F143" s="28">
        <v>209</v>
      </c>
      <c r="G143" s="13">
        <v>77</v>
      </c>
      <c r="H143" s="75">
        <v>380</v>
      </c>
      <c r="I143" s="13">
        <v>1170</v>
      </c>
      <c r="J143" s="13">
        <v>1181</v>
      </c>
      <c r="K143" s="13">
        <v>164</v>
      </c>
      <c r="L143" s="15">
        <f t="shared" si="5"/>
        <v>50.685859441151564</v>
      </c>
    </row>
    <row r="144" spans="1:12" x14ac:dyDescent="0.25">
      <c r="A144" s="13">
        <v>53</v>
      </c>
      <c r="B144" s="80" t="str">
        <f t="shared" si="4"/>
        <v>2009Chrudim</v>
      </c>
      <c r="C144" s="13">
        <v>2009</v>
      </c>
      <c r="D144" s="14" t="s">
        <v>57</v>
      </c>
      <c r="E144" s="14" t="s">
        <v>55</v>
      </c>
      <c r="F144" s="28">
        <v>142</v>
      </c>
      <c r="G144" s="13">
        <v>86</v>
      </c>
      <c r="H144" s="75">
        <v>388</v>
      </c>
      <c r="I144" s="13">
        <v>658</v>
      </c>
      <c r="J144" s="13">
        <v>668</v>
      </c>
      <c r="K144" s="13">
        <v>42</v>
      </c>
      <c r="L144" s="15">
        <f t="shared" si="5"/>
        <v>22.949101796407184</v>
      </c>
    </row>
    <row r="145" spans="1:12" x14ac:dyDescent="0.25">
      <c r="A145" s="13">
        <v>54</v>
      </c>
      <c r="B145" s="80" t="str">
        <f t="shared" si="4"/>
        <v>2009Jičín</v>
      </c>
      <c r="C145" s="13">
        <v>2009</v>
      </c>
      <c r="D145" s="14" t="s">
        <v>58</v>
      </c>
      <c r="E145" s="14" t="s">
        <v>55</v>
      </c>
      <c r="F145" s="28">
        <v>131</v>
      </c>
      <c r="G145" s="13">
        <v>50</v>
      </c>
      <c r="H145" s="75">
        <v>255</v>
      </c>
      <c r="I145" s="13">
        <v>671</v>
      </c>
      <c r="J145" s="13">
        <v>644</v>
      </c>
      <c r="K145" s="13">
        <v>67</v>
      </c>
      <c r="L145" s="15">
        <f t="shared" si="5"/>
        <v>37.973602484472053</v>
      </c>
    </row>
    <row r="146" spans="1:12" x14ac:dyDescent="0.25">
      <c r="A146" s="13">
        <v>55</v>
      </c>
      <c r="B146" s="80" t="str">
        <f t="shared" si="4"/>
        <v>2009Náchod</v>
      </c>
      <c r="C146" s="13">
        <v>2009</v>
      </c>
      <c r="D146" s="14" t="s">
        <v>59</v>
      </c>
      <c r="E146" s="14" t="s">
        <v>55</v>
      </c>
      <c r="F146" s="28">
        <v>110</v>
      </c>
      <c r="G146" s="13">
        <v>60</v>
      </c>
      <c r="H146" s="75">
        <v>238</v>
      </c>
      <c r="I146" s="13">
        <v>990</v>
      </c>
      <c r="J146" s="13">
        <v>980</v>
      </c>
      <c r="K146" s="13">
        <v>95</v>
      </c>
      <c r="L146" s="15">
        <f t="shared" si="5"/>
        <v>35.382653061224488</v>
      </c>
    </row>
    <row r="147" spans="1:12" x14ac:dyDescent="0.25">
      <c r="A147" s="13">
        <v>56</v>
      </c>
      <c r="B147" s="80" t="str">
        <f t="shared" si="4"/>
        <v>2009Pardubice</v>
      </c>
      <c r="C147" s="13">
        <v>2009</v>
      </c>
      <c r="D147" s="14" t="s">
        <v>60</v>
      </c>
      <c r="E147" s="14" t="s">
        <v>55</v>
      </c>
      <c r="F147" s="28">
        <v>135</v>
      </c>
      <c r="G147" s="13">
        <v>85</v>
      </c>
      <c r="H147" s="75">
        <v>299</v>
      </c>
      <c r="I147" s="13">
        <v>1274</v>
      </c>
      <c r="J147" s="13">
        <v>1281</v>
      </c>
      <c r="K147" s="13">
        <v>169</v>
      </c>
      <c r="L147" s="15">
        <f t="shared" si="5"/>
        <v>48.153786104605778</v>
      </c>
    </row>
    <row r="148" spans="1:12" x14ac:dyDescent="0.25">
      <c r="A148" s="13">
        <v>57</v>
      </c>
      <c r="B148" s="80" t="str">
        <f t="shared" si="4"/>
        <v>2009Rychnov nad Kněžnou</v>
      </c>
      <c r="C148" s="13">
        <v>2009</v>
      </c>
      <c r="D148" s="14" t="s">
        <v>61</v>
      </c>
      <c r="E148" s="14" t="s">
        <v>55</v>
      </c>
      <c r="F148" s="28">
        <v>188</v>
      </c>
      <c r="G148" s="13">
        <v>119</v>
      </c>
      <c r="H148" s="75">
        <v>420</v>
      </c>
      <c r="I148" s="13">
        <v>637</v>
      </c>
      <c r="J148" s="13">
        <v>646</v>
      </c>
      <c r="K148" s="13">
        <v>54</v>
      </c>
      <c r="L148" s="15">
        <f t="shared" si="5"/>
        <v>30.51083591331269</v>
      </c>
    </row>
    <row r="149" spans="1:12" x14ac:dyDescent="0.25">
      <c r="A149" s="13">
        <v>58</v>
      </c>
      <c r="B149" s="80" t="str">
        <f t="shared" si="4"/>
        <v>2009Semily</v>
      </c>
      <c r="C149" s="13">
        <v>2009</v>
      </c>
      <c r="D149" s="14" t="s">
        <v>62</v>
      </c>
      <c r="E149" s="14" t="s">
        <v>55</v>
      </c>
      <c r="F149" s="28">
        <v>76</v>
      </c>
      <c r="G149" s="13">
        <v>47</v>
      </c>
      <c r="H149" s="75">
        <v>154</v>
      </c>
      <c r="I149" s="13">
        <v>692</v>
      </c>
      <c r="J149" s="13">
        <v>710</v>
      </c>
      <c r="K149" s="13">
        <v>62</v>
      </c>
      <c r="L149" s="15">
        <f t="shared" si="5"/>
        <v>31.873239436619716</v>
      </c>
    </row>
    <row r="150" spans="1:12" x14ac:dyDescent="0.25">
      <c r="A150" s="13">
        <v>59</v>
      </c>
      <c r="B150" s="80" t="str">
        <f t="shared" si="4"/>
        <v>2009Svitavy</v>
      </c>
      <c r="C150" s="13">
        <v>2009</v>
      </c>
      <c r="D150" s="14" t="s">
        <v>63</v>
      </c>
      <c r="E150" s="14" t="s">
        <v>55</v>
      </c>
      <c r="F150" s="28">
        <v>95</v>
      </c>
      <c r="G150" s="13">
        <v>42</v>
      </c>
      <c r="H150" s="75">
        <v>238</v>
      </c>
      <c r="I150" s="13">
        <v>703</v>
      </c>
      <c r="J150" s="13">
        <v>702</v>
      </c>
      <c r="K150" s="13">
        <v>17</v>
      </c>
      <c r="L150" s="15">
        <f t="shared" si="5"/>
        <v>8.8390313390313384</v>
      </c>
    </row>
    <row r="151" spans="1:12" x14ac:dyDescent="0.25">
      <c r="A151" s="13">
        <v>60</v>
      </c>
      <c r="B151" s="80" t="str">
        <f t="shared" si="4"/>
        <v>2009Trutnov</v>
      </c>
      <c r="C151" s="13">
        <v>2009</v>
      </c>
      <c r="D151" s="14" t="s">
        <v>64</v>
      </c>
      <c r="E151" s="14" t="s">
        <v>55</v>
      </c>
      <c r="F151" s="28">
        <v>119</v>
      </c>
      <c r="G151" s="13">
        <v>56</v>
      </c>
      <c r="H151" s="75">
        <v>269</v>
      </c>
      <c r="I151" s="13">
        <v>1300</v>
      </c>
      <c r="J151" s="13">
        <v>1315</v>
      </c>
      <c r="K151" s="13">
        <v>115</v>
      </c>
      <c r="L151" s="15">
        <f t="shared" si="5"/>
        <v>31.920152091254753</v>
      </c>
    </row>
    <row r="152" spans="1:12" x14ac:dyDescent="0.25">
      <c r="A152" s="13">
        <v>61</v>
      </c>
      <c r="B152" s="80" t="str">
        <f t="shared" si="4"/>
        <v>2009Ústí nad Orlicí</v>
      </c>
      <c r="C152" s="13">
        <v>2009</v>
      </c>
      <c r="D152" s="14" t="s">
        <v>65</v>
      </c>
      <c r="E152" s="14" t="s">
        <v>55</v>
      </c>
      <c r="F152" s="28">
        <v>113</v>
      </c>
      <c r="G152" s="13">
        <v>63</v>
      </c>
      <c r="H152" s="75">
        <v>224</v>
      </c>
      <c r="I152" s="13">
        <v>802</v>
      </c>
      <c r="J152" s="13">
        <v>821</v>
      </c>
      <c r="K152" s="13">
        <v>62</v>
      </c>
      <c r="L152" s="15">
        <f t="shared" si="5"/>
        <v>27.563946406820953</v>
      </c>
    </row>
    <row r="153" spans="1:12" x14ac:dyDescent="0.25">
      <c r="A153" s="13">
        <v>62</v>
      </c>
      <c r="B153" s="80" t="str">
        <f t="shared" si="4"/>
        <v>2009Blansko</v>
      </c>
      <c r="C153" s="13">
        <v>2009</v>
      </c>
      <c r="D153" s="14" t="s">
        <v>66</v>
      </c>
      <c r="E153" s="14" t="s">
        <v>67</v>
      </c>
      <c r="F153" s="28">
        <v>117</v>
      </c>
      <c r="G153" s="13">
        <v>76</v>
      </c>
      <c r="H153" s="75">
        <v>218</v>
      </c>
      <c r="I153" s="13">
        <v>840</v>
      </c>
      <c r="J153" s="13">
        <v>799</v>
      </c>
      <c r="K153" s="13">
        <v>92</v>
      </c>
      <c r="L153" s="15">
        <f t="shared" si="5"/>
        <v>42.027534418022526</v>
      </c>
    </row>
    <row r="154" spans="1:12" x14ac:dyDescent="0.25">
      <c r="A154" s="13">
        <v>63</v>
      </c>
      <c r="B154" s="80" t="str">
        <f t="shared" si="4"/>
        <v>2009Brno-město</v>
      </c>
      <c r="C154" s="13">
        <v>2009</v>
      </c>
      <c r="D154" s="14" t="s">
        <v>68</v>
      </c>
      <c r="E154" s="14" t="s">
        <v>67</v>
      </c>
      <c r="F154" s="28">
        <v>139</v>
      </c>
      <c r="G154" s="13">
        <v>84</v>
      </c>
      <c r="H154" s="75">
        <v>306</v>
      </c>
      <c r="I154" s="13">
        <v>5019</v>
      </c>
      <c r="J154" s="13">
        <v>5092</v>
      </c>
      <c r="K154" s="13">
        <v>586</v>
      </c>
      <c r="L154" s="15">
        <f t="shared" si="5"/>
        <v>42.005106048703844</v>
      </c>
    </row>
    <row r="155" spans="1:12" x14ac:dyDescent="0.25">
      <c r="A155" s="13">
        <v>64</v>
      </c>
      <c r="B155" s="80" t="str">
        <f t="shared" si="4"/>
        <v>2009Brno-venkov</v>
      </c>
      <c r="C155" s="13">
        <v>2009</v>
      </c>
      <c r="D155" s="14" t="s">
        <v>69</v>
      </c>
      <c r="E155" s="14" t="s">
        <v>67</v>
      </c>
      <c r="F155" s="28">
        <v>192</v>
      </c>
      <c r="G155" s="13">
        <v>88</v>
      </c>
      <c r="H155" s="75">
        <v>470</v>
      </c>
      <c r="I155" s="13">
        <v>1040</v>
      </c>
      <c r="J155" s="13">
        <v>1068</v>
      </c>
      <c r="K155" s="13">
        <v>165</v>
      </c>
      <c r="L155" s="15">
        <f t="shared" si="5"/>
        <v>56.390449438202246</v>
      </c>
    </row>
    <row r="156" spans="1:12" x14ac:dyDescent="0.25">
      <c r="A156" s="13">
        <v>65</v>
      </c>
      <c r="B156" s="80" t="str">
        <f t="shared" si="4"/>
        <v>2009Břeclav</v>
      </c>
      <c r="C156" s="13">
        <v>2009</v>
      </c>
      <c r="D156" s="14" t="s">
        <v>70</v>
      </c>
      <c r="E156" s="14" t="s">
        <v>67</v>
      </c>
      <c r="F156" s="28">
        <v>190</v>
      </c>
      <c r="G156" s="13">
        <v>108</v>
      </c>
      <c r="H156" s="75">
        <v>539</v>
      </c>
      <c r="I156" s="13">
        <v>1105</v>
      </c>
      <c r="J156" s="13">
        <v>1135</v>
      </c>
      <c r="K156" s="13">
        <v>117</v>
      </c>
      <c r="L156" s="15">
        <f t="shared" si="5"/>
        <v>37.625550660792946</v>
      </c>
    </row>
    <row r="157" spans="1:12" x14ac:dyDescent="0.25">
      <c r="A157" s="13">
        <v>66</v>
      </c>
      <c r="B157" s="80" t="str">
        <f t="shared" si="4"/>
        <v>2009Hodonín</v>
      </c>
      <c r="C157" s="13">
        <v>2009</v>
      </c>
      <c r="D157" s="14" t="s">
        <v>71</v>
      </c>
      <c r="E157" s="14" t="s">
        <v>67</v>
      </c>
      <c r="F157" s="28">
        <v>229</v>
      </c>
      <c r="G157" s="13">
        <v>91</v>
      </c>
      <c r="H157" s="75">
        <v>519</v>
      </c>
      <c r="I157" s="13">
        <v>1171</v>
      </c>
      <c r="J157" s="13">
        <v>1183</v>
      </c>
      <c r="K157" s="13">
        <v>158</v>
      </c>
      <c r="L157" s="15">
        <f t="shared" si="5"/>
        <v>48.748943364327985</v>
      </c>
    </row>
    <row r="158" spans="1:12" x14ac:dyDescent="0.25">
      <c r="A158" s="13">
        <v>67</v>
      </c>
      <c r="B158" s="80" t="str">
        <f t="shared" si="4"/>
        <v>2009Jihlava</v>
      </c>
      <c r="C158" s="13">
        <v>2009</v>
      </c>
      <c r="D158" s="14" t="s">
        <v>72</v>
      </c>
      <c r="E158" s="14" t="s">
        <v>67</v>
      </c>
      <c r="F158" s="28">
        <v>185</v>
      </c>
      <c r="G158" s="13">
        <v>134</v>
      </c>
      <c r="H158" s="75">
        <v>362</v>
      </c>
      <c r="I158" s="13">
        <v>866</v>
      </c>
      <c r="J158" s="13">
        <v>812</v>
      </c>
      <c r="K158" s="13">
        <v>192</v>
      </c>
      <c r="L158" s="15">
        <f t="shared" si="5"/>
        <v>86.305418719211815</v>
      </c>
    </row>
    <row r="159" spans="1:12" x14ac:dyDescent="0.25">
      <c r="A159" s="13">
        <v>68</v>
      </c>
      <c r="B159" s="80" t="str">
        <f t="shared" si="4"/>
        <v>2009Kroměříž</v>
      </c>
      <c r="C159" s="13">
        <v>2009</v>
      </c>
      <c r="D159" s="14" t="s">
        <v>73</v>
      </c>
      <c r="E159" s="14" t="s">
        <v>67</v>
      </c>
      <c r="F159" s="28">
        <v>246</v>
      </c>
      <c r="G159" s="13">
        <v>68</v>
      </c>
      <c r="H159" s="75">
        <v>534</v>
      </c>
      <c r="I159" s="13">
        <v>893</v>
      </c>
      <c r="J159" s="13">
        <v>881</v>
      </c>
      <c r="K159" s="13">
        <v>88</v>
      </c>
      <c r="L159" s="15">
        <f t="shared" si="5"/>
        <v>36.458569807037456</v>
      </c>
    </row>
    <row r="160" spans="1:12" x14ac:dyDescent="0.25">
      <c r="A160" s="13">
        <v>69</v>
      </c>
      <c r="B160" s="80" t="str">
        <f t="shared" si="4"/>
        <v>2009Prostějov</v>
      </c>
      <c r="C160" s="13">
        <v>2009</v>
      </c>
      <c r="D160" s="14" t="s">
        <v>74</v>
      </c>
      <c r="E160" s="14" t="s">
        <v>67</v>
      </c>
      <c r="F160" s="28">
        <v>550</v>
      </c>
      <c r="G160" s="13">
        <v>192</v>
      </c>
      <c r="H160" s="75">
        <v>1622</v>
      </c>
      <c r="I160" s="13">
        <v>843</v>
      </c>
      <c r="J160" s="13">
        <v>910</v>
      </c>
      <c r="K160" s="13">
        <v>125</v>
      </c>
      <c r="L160" s="15">
        <f t="shared" si="5"/>
        <v>50.137362637362642</v>
      </c>
    </row>
    <row r="161" spans="1:12" x14ac:dyDescent="0.25">
      <c r="A161" s="13">
        <v>70</v>
      </c>
      <c r="B161" s="80" t="str">
        <f t="shared" si="4"/>
        <v>2009Třebíč</v>
      </c>
      <c r="C161" s="13">
        <v>2009</v>
      </c>
      <c r="D161" s="14" t="s">
        <v>75</v>
      </c>
      <c r="E161" s="14" t="s">
        <v>67</v>
      </c>
      <c r="F161" s="28">
        <v>103</v>
      </c>
      <c r="G161" s="13">
        <v>62</v>
      </c>
      <c r="H161" s="75">
        <v>265</v>
      </c>
      <c r="I161" s="13">
        <v>644</v>
      </c>
      <c r="J161" s="13">
        <v>610</v>
      </c>
      <c r="K161" s="13">
        <v>66</v>
      </c>
      <c r="L161" s="15">
        <f t="shared" si="5"/>
        <v>39.491803278688522</v>
      </c>
    </row>
    <row r="162" spans="1:12" x14ac:dyDescent="0.25">
      <c r="A162" s="13">
        <v>71</v>
      </c>
      <c r="B162" s="80" t="str">
        <f t="shared" si="4"/>
        <v>2009Uherské Hradiště</v>
      </c>
      <c r="C162" s="13">
        <v>2009</v>
      </c>
      <c r="D162" s="14" t="s">
        <v>76</v>
      </c>
      <c r="E162" s="14" t="s">
        <v>67</v>
      </c>
      <c r="F162" s="28">
        <v>445</v>
      </c>
      <c r="G162" s="13">
        <v>181</v>
      </c>
      <c r="H162" s="75">
        <v>1166</v>
      </c>
      <c r="I162" s="13">
        <v>1062</v>
      </c>
      <c r="J162" s="13">
        <v>1082</v>
      </c>
      <c r="K162" s="13">
        <v>169</v>
      </c>
      <c r="L162" s="15">
        <f t="shared" si="5"/>
        <v>57.0101663585952</v>
      </c>
    </row>
    <row r="163" spans="1:12" x14ac:dyDescent="0.25">
      <c r="A163" s="13">
        <v>72</v>
      </c>
      <c r="B163" s="80" t="str">
        <f t="shared" si="4"/>
        <v>2009Vyškov</v>
      </c>
      <c r="C163" s="13">
        <v>2009</v>
      </c>
      <c r="D163" s="14" t="s">
        <v>77</v>
      </c>
      <c r="E163" s="14" t="s">
        <v>67</v>
      </c>
      <c r="F163" s="28">
        <v>147</v>
      </c>
      <c r="G163" s="13">
        <v>98</v>
      </c>
      <c r="H163" s="75">
        <v>353</v>
      </c>
      <c r="I163" s="13">
        <v>627</v>
      </c>
      <c r="J163" s="13">
        <v>616</v>
      </c>
      <c r="K163" s="13">
        <v>65</v>
      </c>
      <c r="L163" s="15">
        <f t="shared" si="5"/>
        <v>38.51461038961039</v>
      </c>
    </row>
    <row r="164" spans="1:12" x14ac:dyDescent="0.25">
      <c r="A164" s="13">
        <v>73</v>
      </c>
      <c r="B164" s="80" t="str">
        <f t="shared" si="4"/>
        <v>2009Zlín</v>
      </c>
      <c r="C164" s="13">
        <v>2009</v>
      </c>
      <c r="D164" s="14" t="s">
        <v>78</v>
      </c>
      <c r="E164" s="14" t="s">
        <v>67</v>
      </c>
      <c r="F164" s="28">
        <v>306</v>
      </c>
      <c r="G164" s="13">
        <v>98</v>
      </c>
      <c r="H164" s="75">
        <v>919</v>
      </c>
      <c r="I164" s="13">
        <v>1329</v>
      </c>
      <c r="J164" s="13">
        <v>1365</v>
      </c>
      <c r="K164" s="13">
        <v>183</v>
      </c>
      <c r="L164" s="15">
        <f t="shared" si="5"/>
        <v>48.934065934065934</v>
      </c>
    </row>
    <row r="165" spans="1:12" x14ac:dyDescent="0.25">
      <c r="A165" s="13">
        <v>74</v>
      </c>
      <c r="B165" s="80" t="str">
        <f t="shared" si="4"/>
        <v>2009Znojmo</v>
      </c>
      <c r="C165" s="13">
        <v>2009</v>
      </c>
      <c r="D165" s="14" t="s">
        <v>79</v>
      </c>
      <c r="E165" s="14" t="s">
        <v>67</v>
      </c>
      <c r="F165" s="28">
        <v>181</v>
      </c>
      <c r="G165" s="13">
        <v>63</v>
      </c>
      <c r="H165" s="75">
        <v>462</v>
      </c>
      <c r="I165" s="13">
        <v>1075</v>
      </c>
      <c r="J165" s="13">
        <v>1058</v>
      </c>
      <c r="K165" s="13">
        <v>145</v>
      </c>
      <c r="L165" s="15">
        <f t="shared" si="5"/>
        <v>50.023629489603024</v>
      </c>
    </row>
    <row r="166" spans="1:12" x14ac:dyDescent="0.25">
      <c r="A166" s="13">
        <v>75</v>
      </c>
      <c r="B166" s="80" t="str">
        <f t="shared" si="4"/>
        <v>2009Žďár nad Sázavou</v>
      </c>
      <c r="C166" s="13">
        <v>2009</v>
      </c>
      <c r="D166" s="14" t="s">
        <v>80</v>
      </c>
      <c r="E166" s="14" t="s">
        <v>67</v>
      </c>
      <c r="F166" s="28">
        <v>170</v>
      </c>
      <c r="G166" s="13">
        <v>85</v>
      </c>
      <c r="H166" s="75">
        <v>378</v>
      </c>
      <c r="I166" s="13">
        <v>692</v>
      </c>
      <c r="J166" s="13">
        <v>675</v>
      </c>
      <c r="K166" s="13">
        <v>97</v>
      </c>
      <c r="L166" s="15">
        <f t="shared" si="5"/>
        <v>52.451851851851849</v>
      </c>
    </row>
    <row r="167" spans="1:12" x14ac:dyDescent="0.25">
      <c r="A167" s="13">
        <v>76</v>
      </c>
      <c r="B167" s="80" t="str">
        <f t="shared" si="4"/>
        <v>2009Bruntál</v>
      </c>
      <c r="C167" s="13">
        <v>2009</v>
      </c>
      <c r="D167" s="14" t="s">
        <v>81</v>
      </c>
      <c r="E167" s="14" t="s">
        <v>82</v>
      </c>
      <c r="F167" s="28">
        <v>209</v>
      </c>
      <c r="G167" s="13">
        <v>114</v>
      </c>
      <c r="H167" s="75">
        <v>499</v>
      </c>
      <c r="I167" s="13">
        <v>1285</v>
      </c>
      <c r="J167" s="13">
        <v>1298</v>
      </c>
      <c r="K167" s="13">
        <v>291</v>
      </c>
      <c r="L167" s="15">
        <f t="shared" si="5"/>
        <v>81.829738058551612</v>
      </c>
    </row>
    <row r="168" spans="1:12" x14ac:dyDescent="0.25">
      <c r="A168" s="13">
        <v>77</v>
      </c>
      <c r="B168" s="80" t="str">
        <f t="shared" si="4"/>
        <v>2009Frýdek-Místek</v>
      </c>
      <c r="C168" s="13">
        <v>2009</v>
      </c>
      <c r="D168" s="14" t="s">
        <v>83</v>
      </c>
      <c r="E168" s="14" t="s">
        <v>82</v>
      </c>
      <c r="F168" s="28">
        <v>157</v>
      </c>
      <c r="G168" s="13">
        <v>83</v>
      </c>
      <c r="H168" s="75">
        <v>418</v>
      </c>
      <c r="I168" s="13">
        <v>2009</v>
      </c>
      <c r="J168" s="13">
        <v>1873</v>
      </c>
      <c r="K168" s="13">
        <v>336</v>
      </c>
      <c r="L168" s="15">
        <f t="shared" si="5"/>
        <v>65.477843032568074</v>
      </c>
    </row>
    <row r="169" spans="1:12" x14ac:dyDescent="0.25">
      <c r="A169" s="13">
        <v>78</v>
      </c>
      <c r="B169" s="80" t="str">
        <f t="shared" si="4"/>
        <v>2009Jeseník</v>
      </c>
      <c r="C169" s="13">
        <v>2009</v>
      </c>
      <c r="D169" s="14" t="s">
        <v>84</v>
      </c>
      <c r="E169" s="14" t="s">
        <v>82</v>
      </c>
      <c r="F169" s="28">
        <v>142</v>
      </c>
      <c r="G169" s="13">
        <v>73</v>
      </c>
      <c r="H169" s="75">
        <v>356</v>
      </c>
      <c r="I169" s="13">
        <v>395</v>
      </c>
      <c r="J169" s="13">
        <v>393</v>
      </c>
      <c r="K169" s="13">
        <v>54</v>
      </c>
      <c r="L169" s="15">
        <f t="shared" si="5"/>
        <v>50.152671755725194</v>
      </c>
    </row>
    <row r="170" spans="1:12" x14ac:dyDescent="0.25">
      <c r="A170" s="13">
        <v>79</v>
      </c>
      <c r="B170" s="80" t="str">
        <f t="shared" si="4"/>
        <v>2009Karviná</v>
      </c>
      <c r="C170" s="13">
        <v>2009</v>
      </c>
      <c r="D170" s="14" t="s">
        <v>85</v>
      </c>
      <c r="E170" s="14" t="s">
        <v>82</v>
      </c>
      <c r="F170" s="28">
        <v>150</v>
      </c>
      <c r="G170" s="13">
        <v>71</v>
      </c>
      <c r="H170" s="75">
        <v>362</v>
      </c>
      <c r="I170" s="13">
        <v>3142</v>
      </c>
      <c r="J170" s="13">
        <v>3218</v>
      </c>
      <c r="K170" s="13">
        <v>394</v>
      </c>
      <c r="L170" s="15">
        <f t="shared" si="5"/>
        <v>44.689247980111872</v>
      </c>
    </row>
    <row r="171" spans="1:12" x14ac:dyDescent="0.25">
      <c r="A171" s="13">
        <v>80</v>
      </c>
      <c r="B171" s="80" t="str">
        <f t="shared" si="4"/>
        <v>2009Nový Jičín</v>
      </c>
      <c r="C171" s="13">
        <v>2009</v>
      </c>
      <c r="D171" s="14" t="s">
        <v>86</v>
      </c>
      <c r="E171" s="14" t="s">
        <v>82</v>
      </c>
      <c r="F171" s="28">
        <v>182</v>
      </c>
      <c r="G171" s="13">
        <v>88</v>
      </c>
      <c r="H171" s="75">
        <v>446</v>
      </c>
      <c r="I171" s="13">
        <v>1417</v>
      </c>
      <c r="J171" s="13">
        <v>1351</v>
      </c>
      <c r="K171" s="13">
        <v>237</v>
      </c>
      <c r="L171" s="15">
        <f t="shared" si="5"/>
        <v>64.030347890451509</v>
      </c>
    </row>
    <row r="172" spans="1:12" x14ac:dyDescent="0.25">
      <c r="A172" s="13">
        <v>81</v>
      </c>
      <c r="B172" s="80" t="str">
        <f t="shared" si="4"/>
        <v>2009Olomouc</v>
      </c>
      <c r="C172" s="13">
        <v>2009</v>
      </c>
      <c r="D172" s="14" t="s">
        <v>87</v>
      </c>
      <c r="E172" s="14" t="s">
        <v>82</v>
      </c>
      <c r="F172" s="28">
        <v>186</v>
      </c>
      <c r="G172" s="13">
        <v>75</v>
      </c>
      <c r="H172" s="75">
        <v>538</v>
      </c>
      <c r="I172" s="13">
        <v>2317</v>
      </c>
      <c r="J172" s="13">
        <v>2349</v>
      </c>
      <c r="K172" s="13">
        <v>277</v>
      </c>
      <c r="L172" s="15">
        <f t="shared" si="5"/>
        <v>43.041719880800343</v>
      </c>
    </row>
    <row r="173" spans="1:12" x14ac:dyDescent="0.25">
      <c r="A173" s="13">
        <v>82</v>
      </c>
      <c r="B173" s="80" t="str">
        <f t="shared" si="4"/>
        <v>2009Opava</v>
      </c>
      <c r="C173" s="13">
        <v>2009</v>
      </c>
      <c r="D173" s="14" t="s">
        <v>88</v>
      </c>
      <c r="E173" s="14" t="s">
        <v>82</v>
      </c>
      <c r="F173" s="28">
        <v>247</v>
      </c>
      <c r="G173" s="13">
        <v>106</v>
      </c>
      <c r="H173" s="75">
        <v>666</v>
      </c>
      <c r="I173" s="13">
        <v>1118</v>
      </c>
      <c r="J173" s="13">
        <v>1111</v>
      </c>
      <c r="K173" s="13">
        <v>189</v>
      </c>
      <c r="L173" s="15">
        <f t="shared" si="5"/>
        <v>62.092709270927088</v>
      </c>
    </row>
    <row r="174" spans="1:12" x14ac:dyDescent="0.25">
      <c r="A174" s="13">
        <v>83</v>
      </c>
      <c r="B174" s="80" t="str">
        <f t="shared" si="4"/>
        <v>2009Ostrava</v>
      </c>
      <c r="C174" s="13">
        <v>2009</v>
      </c>
      <c r="D174" s="14" t="s">
        <v>89</v>
      </c>
      <c r="E174" s="14" t="s">
        <v>82</v>
      </c>
      <c r="F174" s="28">
        <v>275</v>
      </c>
      <c r="G174" s="13">
        <v>127</v>
      </c>
      <c r="H174" s="75">
        <v>738</v>
      </c>
      <c r="I174" s="13">
        <v>4421</v>
      </c>
      <c r="J174" s="13">
        <v>4375</v>
      </c>
      <c r="K174" s="13">
        <v>928</v>
      </c>
      <c r="L174" s="15">
        <f t="shared" si="5"/>
        <v>77.421714285714287</v>
      </c>
    </row>
    <row r="175" spans="1:12" x14ac:dyDescent="0.25">
      <c r="A175" s="13">
        <v>84</v>
      </c>
      <c r="B175" s="80" t="str">
        <f t="shared" si="4"/>
        <v>2009Přerov</v>
      </c>
      <c r="C175" s="13">
        <v>2009</v>
      </c>
      <c r="D175" s="14" t="s">
        <v>90</v>
      </c>
      <c r="E175" s="14" t="s">
        <v>82</v>
      </c>
      <c r="F175" s="28">
        <v>223</v>
      </c>
      <c r="G175" s="13">
        <v>119</v>
      </c>
      <c r="H175" s="75">
        <v>528</v>
      </c>
      <c r="I175" s="13">
        <v>1240</v>
      </c>
      <c r="J175" s="13">
        <v>1256</v>
      </c>
      <c r="K175" s="13">
        <v>147</v>
      </c>
      <c r="L175" s="15">
        <f t="shared" si="5"/>
        <v>42.71894904458599</v>
      </c>
    </row>
    <row r="176" spans="1:12" x14ac:dyDescent="0.25">
      <c r="A176" s="13">
        <v>85</v>
      </c>
      <c r="B176" s="80" t="str">
        <f t="shared" si="4"/>
        <v>2009Šumperk</v>
      </c>
      <c r="C176" s="13">
        <v>2009</v>
      </c>
      <c r="D176" s="14" t="s">
        <v>91</v>
      </c>
      <c r="E176" s="14" t="s">
        <v>82</v>
      </c>
      <c r="F176" s="28">
        <v>114</v>
      </c>
      <c r="G176" s="13">
        <v>63</v>
      </c>
      <c r="H176" s="75">
        <v>229</v>
      </c>
      <c r="I176" s="13">
        <v>1115</v>
      </c>
      <c r="J176" s="13">
        <v>1118</v>
      </c>
      <c r="K176" s="13">
        <v>143</v>
      </c>
      <c r="L176" s="15">
        <f t="shared" si="5"/>
        <v>46.686046511627907</v>
      </c>
    </row>
    <row r="177" spans="1:12" x14ac:dyDescent="0.25">
      <c r="A177" s="13">
        <v>86</v>
      </c>
      <c r="B177" s="80" t="str">
        <f t="shared" si="4"/>
        <v>2009Vsetín</v>
      </c>
      <c r="C177" s="13">
        <v>2009</v>
      </c>
      <c r="D177" s="14" t="s">
        <v>92</v>
      </c>
      <c r="E177" s="14" t="s">
        <v>82</v>
      </c>
      <c r="F177" s="28">
        <v>196</v>
      </c>
      <c r="G177" s="13">
        <v>124</v>
      </c>
      <c r="H177" s="75">
        <v>460</v>
      </c>
      <c r="I177" s="13">
        <v>1118</v>
      </c>
      <c r="J177" s="13">
        <v>1111</v>
      </c>
      <c r="K177" s="13">
        <v>168</v>
      </c>
      <c r="L177" s="15">
        <f t="shared" si="5"/>
        <v>55.193519351935194</v>
      </c>
    </row>
    <row r="178" spans="1:12" x14ac:dyDescent="0.25">
      <c r="A178" s="13">
        <v>1</v>
      </c>
      <c r="B178" s="80" t="str">
        <f t="shared" si="4"/>
        <v>2010Praha 1</v>
      </c>
      <c r="C178" s="13">
        <v>2010</v>
      </c>
      <c r="D178" s="14" t="s">
        <v>2</v>
      </c>
      <c r="E178" s="14" t="s">
        <v>3</v>
      </c>
      <c r="F178" s="28">
        <v>194</v>
      </c>
      <c r="G178" s="13">
        <v>82</v>
      </c>
      <c r="H178" s="75">
        <v>494</v>
      </c>
      <c r="I178" s="13">
        <v>1312</v>
      </c>
      <c r="J178" s="13">
        <v>1342</v>
      </c>
      <c r="K178" s="13">
        <v>211</v>
      </c>
      <c r="L178" s="15">
        <f t="shared" si="5"/>
        <v>57.388226527570794</v>
      </c>
    </row>
    <row r="179" spans="1:12" x14ac:dyDescent="0.25">
      <c r="A179" s="13">
        <v>2</v>
      </c>
      <c r="B179" s="80" t="str">
        <f t="shared" si="4"/>
        <v>2010Praha 2</v>
      </c>
      <c r="C179" s="13">
        <v>2010</v>
      </c>
      <c r="D179" s="14" t="s">
        <v>4</v>
      </c>
      <c r="E179" s="14" t="s">
        <v>3</v>
      </c>
      <c r="F179" s="28">
        <v>162</v>
      </c>
      <c r="G179" s="13">
        <v>85</v>
      </c>
      <c r="H179" s="75">
        <v>391</v>
      </c>
      <c r="I179" s="13">
        <v>2830</v>
      </c>
      <c r="J179" s="13">
        <v>2854</v>
      </c>
      <c r="K179" s="13">
        <v>260</v>
      </c>
      <c r="L179" s="15">
        <f t="shared" si="5"/>
        <v>33.251576734407848</v>
      </c>
    </row>
    <row r="180" spans="1:12" x14ac:dyDescent="0.25">
      <c r="A180" s="13">
        <v>3</v>
      </c>
      <c r="B180" s="80" t="str">
        <f t="shared" si="4"/>
        <v>2010Praha 3</v>
      </c>
      <c r="C180" s="13">
        <v>2010</v>
      </c>
      <c r="D180" s="14" t="s">
        <v>5</v>
      </c>
      <c r="E180" s="14" t="s">
        <v>3</v>
      </c>
      <c r="F180" s="28">
        <v>159</v>
      </c>
      <c r="G180" s="13">
        <v>78</v>
      </c>
      <c r="H180" s="75">
        <v>327</v>
      </c>
      <c r="I180" s="13">
        <v>589</v>
      </c>
      <c r="J180" s="13">
        <v>583</v>
      </c>
      <c r="K180" s="13">
        <v>66</v>
      </c>
      <c r="L180" s="15">
        <f t="shared" si="5"/>
        <v>41.320754716981135</v>
      </c>
    </row>
    <row r="181" spans="1:12" x14ac:dyDescent="0.25">
      <c r="A181" s="13">
        <v>4</v>
      </c>
      <c r="B181" s="80" t="str">
        <f t="shared" si="4"/>
        <v>2010Praha 4</v>
      </c>
      <c r="C181" s="13">
        <v>2010</v>
      </c>
      <c r="D181" s="14" t="s">
        <v>6</v>
      </c>
      <c r="E181" s="14" t="s">
        <v>3</v>
      </c>
      <c r="F181" s="28">
        <v>133</v>
      </c>
      <c r="G181" s="13">
        <v>69</v>
      </c>
      <c r="H181" s="75">
        <v>257</v>
      </c>
      <c r="I181" s="13">
        <v>1635</v>
      </c>
      <c r="J181" s="13">
        <v>1607</v>
      </c>
      <c r="K181" s="13">
        <v>162</v>
      </c>
      <c r="L181" s="15">
        <f t="shared" si="5"/>
        <v>36.795270690728067</v>
      </c>
    </row>
    <row r="182" spans="1:12" x14ac:dyDescent="0.25">
      <c r="A182" s="13">
        <v>5</v>
      </c>
      <c r="B182" s="80" t="str">
        <f t="shared" si="4"/>
        <v>2010Praha 5</v>
      </c>
      <c r="C182" s="13">
        <v>2010</v>
      </c>
      <c r="D182" s="14" t="s">
        <v>7</v>
      </c>
      <c r="E182" s="14" t="s">
        <v>3</v>
      </c>
      <c r="F182" s="28">
        <v>129</v>
      </c>
      <c r="G182" s="13">
        <v>57</v>
      </c>
      <c r="H182" s="75">
        <v>330</v>
      </c>
      <c r="I182" s="13">
        <v>1209</v>
      </c>
      <c r="J182" s="13">
        <v>1193</v>
      </c>
      <c r="K182" s="13">
        <v>128</v>
      </c>
      <c r="L182" s="15">
        <f t="shared" si="5"/>
        <v>39.161777032690694</v>
      </c>
    </row>
    <row r="183" spans="1:12" x14ac:dyDescent="0.25">
      <c r="A183" s="13">
        <v>6</v>
      </c>
      <c r="B183" s="80" t="str">
        <f t="shared" si="4"/>
        <v>2010Praha 6</v>
      </c>
      <c r="C183" s="13">
        <v>2010</v>
      </c>
      <c r="D183" s="14" t="s">
        <v>8</v>
      </c>
      <c r="E183" s="14" t="s">
        <v>3</v>
      </c>
      <c r="F183" s="28">
        <v>219</v>
      </c>
      <c r="G183" s="13">
        <v>97</v>
      </c>
      <c r="H183" s="75">
        <v>546</v>
      </c>
      <c r="I183" s="13">
        <v>701</v>
      </c>
      <c r="J183" s="13">
        <v>658</v>
      </c>
      <c r="K183" s="13">
        <v>138</v>
      </c>
      <c r="L183" s="15">
        <f t="shared" si="5"/>
        <v>76.550151975683889</v>
      </c>
    </row>
    <row r="184" spans="1:12" x14ac:dyDescent="0.25">
      <c r="A184" s="13">
        <v>7</v>
      </c>
      <c r="B184" s="80" t="str">
        <f t="shared" si="4"/>
        <v>2010Praha 7</v>
      </c>
      <c r="C184" s="13">
        <v>2010</v>
      </c>
      <c r="D184" s="14" t="s">
        <v>9</v>
      </c>
      <c r="E184" s="14" t="s">
        <v>3</v>
      </c>
      <c r="F184" s="28">
        <v>207</v>
      </c>
      <c r="G184" s="13">
        <v>118</v>
      </c>
      <c r="H184" s="75">
        <v>504</v>
      </c>
      <c r="I184" s="13">
        <v>635</v>
      </c>
      <c r="J184" s="13">
        <v>649</v>
      </c>
      <c r="K184" s="13">
        <v>186</v>
      </c>
      <c r="L184" s="15">
        <f t="shared" si="5"/>
        <v>104.6070878274268</v>
      </c>
    </row>
    <row r="185" spans="1:12" x14ac:dyDescent="0.25">
      <c r="A185" s="13">
        <v>8</v>
      </c>
      <c r="B185" s="80" t="str">
        <f t="shared" si="4"/>
        <v>2010Praha 8</v>
      </c>
      <c r="C185" s="13">
        <v>2010</v>
      </c>
      <c r="D185" s="14" t="s">
        <v>10</v>
      </c>
      <c r="E185" s="14" t="s">
        <v>3</v>
      </c>
      <c r="F185" s="28">
        <v>195</v>
      </c>
      <c r="G185" s="13">
        <v>88</v>
      </c>
      <c r="H185" s="75">
        <v>488</v>
      </c>
      <c r="I185" s="13">
        <v>889</v>
      </c>
      <c r="J185" s="13">
        <v>878</v>
      </c>
      <c r="K185" s="13">
        <v>125</v>
      </c>
      <c r="L185" s="15">
        <f t="shared" si="5"/>
        <v>51.964692482915716</v>
      </c>
    </row>
    <row r="186" spans="1:12" x14ac:dyDescent="0.25">
      <c r="A186" s="13">
        <v>9</v>
      </c>
      <c r="B186" s="80" t="str">
        <f t="shared" si="4"/>
        <v>2010Praha 9</v>
      </c>
      <c r="C186" s="13">
        <v>2010</v>
      </c>
      <c r="D186" s="14" t="s">
        <v>11</v>
      </c>
      <c r="E186" s="14" t="s">
        <v>3</v>
      </c>
      <c r="F186" s="28">
        <v>148</v>
      </c>
      <c r="G186" s="13">
        <v>68</v>
      </c>
      <c r="H186" s="75">
        <v>331</v>
      </c>
      <c r="I186" s="13">
        <v>1164</v>
      </c>
      <c r="J186" s="13">
        <v>1152</v>
      </c>
      <c r="K186" s="13">
        <v>142</v>
      </c>
      <c r="L186" s="15">
        <f t="shared" si="5"/>
        <v>44.99131944444445</v>
      </c>
    </row>
    <row r="187" spans="1:12" x14ac:dyDescent="0.25">
      <c r="A187" s="13">
        <v>10</v>
      </c>
      <c r="B187" s="80" t="str">
        <f t="shared" si="4"/>
        <v>2010Praha 10</v>
      </c>
      <c r="C187" s="13">
        <v>2010</v>
      </c>
      <c r="D187" s="14" t="s">
        <v>12</v>
      </c>
      <c r="E187" s="14" t="s">
        <v>3</v>
      </c>
      <c r="F187" s="28">
        <v>161</v>
      </c>
      <c r="G187" s="13">
        <v>98</v>
      </c>
      <c r="H187" s="75">
        <v>362</v>
      </c>
      <c r="I187" s="13">
        <v>1167</v>
      </c>
      <c r="J187" s="13">
        <v>1138</v>
      </c>
      <c r="K187" s="13">
        <v>219</v>
      </c>
      <c r="L187" s="15">
        <f t="shared" si="5"/>
        <v>70.241652021089635</v>
      </c>
    </row>
    <row r="188" spans="1:12" x14ac:dyDescent="0.25">
      <c r="A188" s="13">
        <v>11</v>
      </c>
      <c r="B188" s="80" t="str">
        <f t="shared" si="4"/>
        <v>2010Beroun</v>
      </c>
      <c r="C188" s="13">
        <v>2010</v>
      </c>
      <c r="D188" s="14" t="s">
        <v>13</v>
      </c>
      <c r="E188" s="14" t="s">
        <v>14</v>
      </c>
      <c r="F188" s="28">
        <v>124</v>
      </c>
      <c r="G188" s="13">
        <v>68</v>
      </c>
      <c r="H188" s="75">
        <v>281</v>
      </c>
      <c r="I188" s="13">
        <v>796</v>
      </c>
      <c r="J188" s="13">
        <v>807</v>
      </c>
      <c r="K188" s="13">
        <v>90</v>
      </c>
      <c r="L188" s="15">
        <f t="shared" si="5"/>
        <v>40.706319702602229</v>
      </c>
    </row>
    <row r="189" spans="1:12" x14ac:dyDescent="0.25">
      <c r="A189" s="13">
        <v>12</v>
      </c>
      <c r="B189" s="80" t="str">
        <f t="shared" si="4"/>
        <v>2010Benešov</v>
      </c>
      <c r="C189" s="13">
        <v>2010</v>
      </c>
      <c r="D189" s="14" t="s">
        <v>15</v>
      </c>
      <c r="E189" s="14" t="s">
        <v>14</v>
      </c>
      <c r="F189" s="28">
        <v>148</v>
      </c>
      <c r="G189" s="13">
        <v>91</v>
      </c>
      <c r="H189" s="75">
        <v>364</v>
      </c>
      <c r="I189" s="13">
        <v>801</v>
      </c>
      <c r="J189" s="13">
        <v>782</v>
      </c>
      <c r="K189" s="13">
        <v>103</v>
      </c>
      <c r="L189" s="15">
        <f t="shared" si="5"/>
        <v>48.075447570332479</v>
      </c>
    </row>
    <row r="190" spans="1:12" x14ac:dyDescent="0.25">
      <c r="A190" s="13">
        <v>13</v>
      </c>
      <c r="B190" s="80" t="str">
        <f t="shared" si="4"/>
        <v>2010Kladno</v>
      </c>
      <c r="C190" s="13">
        <v>2010</v>
      </c>
      <c r="D190" s="14" t="s">
        <v>16</v>
      </c>
      <c r="E190" s="14" t="s">
        <v>14</v>
      </c>
      <c r="F190" s="28">
        <v>136</v>
      </c>
      <c r="G190" s="13">
        <v>77</v>
      </c>
      <c r="H190" s="75">
        <v>307</v>
      </c>
      <c r="I190" s="13">
        <v>1519</v>
      </c>
      <c r="J190" s="13">
        <v>1498</v>
      </c>
      <c r="K190" s="13">
        <v>183</v>
      </c>
      <c r="L190" s="15">
        <f t="shared" si="5"/>
        <v>44.589452603471294</v>
      </c>
    </row>
    <row r="191" spans="1:12" x14ac:dyDescent="0.25">
      <c r="A191" s="13">
        <v>14</v>
      </c>
      <c r="B191" s="80" t="str">
        <f t="shared" si="4"/>
        <v>2010Kolín</v>
      </c>
      <c r="C191" s="13">
        <v>2010</v>
      </c>
      <c r="D191" s="14" t="s">
        <v>17</v>
      </c>
      <c r="E191" s="14" t="s">
        <v>14</v>
      </c>
      <c r="F191" s="28">
        <v>123</v>
      </c>
      <c r="G191" s="13">
        <v>76</v>
      </c>
      <c r="H191" s="75">
        <v>248</v>
      </c>
      <c r="I191" s="13">
        <v>999</v>
      </c>
      <c r="J191" s="13">
        <v>976</v>
      </c>
      <c r="K191" s="13">
        <v>108</v>
      </c>
      <c r="L191" s="15">
        <f t="shared" si="5"/>
        <v>40.389344262295083</v>
      </c>
    </row>
    <row r="192" spans="1:12" x14ac:dyDescent="0.25">
      <c r="A192" s="13">
        <v>15</v>
      </c>
      <c r="B192" s="80" t="str">
        <f t="shared" si="4"/>
        <v>2010Kutná Hora</v>
      </c>
      <c r="C192" s="13">
        <v>2010</v>
      </c>
      <c r="D192" s="14" t="s">
        <v>18</v>
      </c>
      <c r="E192" s="14" t="s">
        <v>14</v>
      </c>
      <c r="F192" s="28">
        <v>103</v>
      </c>
      <c r="G192" s="13">
        <v>42</v>
      </c>
      <c r="H192" s="75">
        <v>211</v>
      </c>
      <c r="I192" s="13">
        <v>553</v>
      </c>
      <c r="J192" s="13">
        <v>555</v>
      </c>
      <c r="K192" s="13">
        <v>35</v>
      </c>
      <c r="L192" s="15">
        <f t="shared" si="5"/>
        <v>23.018018018018015</v>
      </c>
    </row>
    <row r="193" spans="1:12" x14ac:dyDescent="0.25">
      <c r="A193" s="13">
        <v>16</v>
      </c>
      <c r="B193" s="80" t="str">
        <f t="shared" si="4"/>
        <v>2010Mělník</v>
      </c>
      <c r="C193" s="13">
        <v>2010</v>
      </c>
      <c r="D193" s="14" t="s">
        <v>19</v>
      </c>
      <c r="E193" s="14" t="s">
        <v>14</v>
      </c>
      <c r="F193" s="28">
        <v>131</v>
      </c>
      <c r="G193" s="13">
        <v>82</v>
      </c>
      <c r="H193" s="75">
        <v>315</v>
      </c>
      <c r="I193" s="13">
        <v>1157</v>
      </c>
      <c r="J193" s="13">
        <v>1144</v>
      </c>
      <c r="K193" s="13">
        <v>152</v>
      </c>
      <c r="L193" s="15">
        <f t="shared" si="5"/>
        <v>48.496503496503493</v>
      </c>
    </row>
    <row r="194" spans="1:12" x14ac:dyDescent="0.25">
      <c r="A194" s="13">
        <v>17</v>
      </c>
      <c r="B194" s="80" t="str">
        <f t="shared" si="4"/>
        <v>2010Mladá Boleslav</v>
      </c>
      <c r="C194" s="13">
        <v>2010</v>
      </c>
      <c r="D194" s="14" t="s">
        <v>20</v>
      </c>
      <c r="E194" s="14" t="s">
        <v>14</v>
      </c>
      <c r="F194" s="28">
        <v>112</v>
      </c>
      <c r="G194" s="13">
        <v>60</v>
      </c>
      <c r="H194" s="75">
        <v>267</v>
      </c>
      <c r="I194" s="13">
        <v>1180</v>
      </c>
      <c r="J194" s="13">
        <v>1196</v>
      </c>
      <c r="K194" s="13">
        <v>68</v>
      </c>
      <c r="L194" s="15">
        <f t="shared" si="5"/>
        <v>20.752508361204011</v>
      </c>
    </row>
    <row r="195" spans="1:12" x14ac:dyDescent="0.25">
      <c r="A195" s="13">
        <v>18</v>
      </c>
      <c r="B195" s="80" t="str">
        <f t="shared" si="4"/>
        <v>2010Nymburk</v>
      </c>
      <c r="C195" s="13">
        <v>2010</v>
      </c>
      <c r="D195" s="14" t="s">
        <v>21</v>
      </c>
      <c r="E195" s="14" t="s">
        <v>14</v>
      </c>
      <c r="F195" s="28">
        <v>107</v>
      </c>
      <c r="G195" s="13">
        <v>63</v>
      </c>
      <c r="H195" s="75">
        <v>247</v>
      </c>
      <c r="I195" s="13">
        <v>824</v>
      </c>
      <c r="J195" s="13">
        <v>814</v>
      </c>
      <c r="K195" s="13">
        <v>96</v>
      </c>
      <c r="L195" s="15">
        <f t="shared" si="5"/>
        <v>43.04668304668305</v>
      </c>
    </row>
    <row r="196" spans="1:12" x14ac:dyDescent="0.25">
      <c r="A196" s="13">
        <v>19</v>
      </c>
      <c r="B196" s="80" t="str">
        <f t="shared" si="4"/>
        <v>2010Praha-Východ</v>
      </c>
      <c r="C196" s="13">
        <v>2010</v>
      </c>
      <c r="D196" s="14" t="s">
        <v>134</v>
      </c>
      <c r="E196" s="14" t="s">
        <v>14</v>
      </c>
      <c r="F196" s="28">
        <v>154</v>
      </c>
      <c r="G196" s="13">
        <v>86</v>
      </c>
      <c r="H196" s="75">
        <v>303</v>
      </c>
      <c r="I196" s="13">
        <v>1266</v>
      </c>
      <c r="J196" s="13">
        <v>1241</v>
      </c>
      <c r="K196" s="13">
        <v>122</v>
      </c>
      <c r="L196" s="15">
        <f t="shared" si="5"/>
        <v>35.882352941176471</v>
      </c>
    </row>
    <row r="197" spans="1:12" x14ac:dyDescent="0.25">
      <c r="A197" s="13">
        <v>20</v>
      </c>
      <c r="B197" s="80" t="str">
        <f t="shared" si="4"/>
        <v>2010Praha-Západ</v>
      </c>
      <c r="C197" s="13">
        <v>2010</v>
      </c>
      <c r="D197" s="14" t="s">
        <v>135</v>
      </c>
      <c r="E197" s="14" t="s">
        <v>14</v>
      </c>
      <c r="F197" s="28">
        <v>201</v>
      </c>
      <c r="G197" s="13">
        <v>148</v>
      </c>
      <c r="H197" s="75">
        <v>409</v>
      </c>
      <c r="I197" s="13">
        <v>1226</v>
      </c>
      <c r="J197" s="13">
        <v>1235</v>
      </c>
      <c r="K197" s="13">
        <v>165</v>
      </c>
      <c r="L197" s="15">
        <f t="shared" si="5"/>
        <v>48.765182186234824</v>
      </c>
    </row>
    <row r="198" spans="1:12" x14ac:dyDescent="0.25">
      <c r="A198" s="13">
        <v>21</v>
      </c>
      <c r="B198" s="80" t="str">
        <f t="shared" si="4"/>
        <v>2010Příbram</v>
      </c>
      <c r="C198" s="13">
        <v>2010</v>
      </c>
      <c r="D198" s="14" t="s">
        <v>22</v>
      </c>
      <c r="E198" s="14" t="s">
        <v>14</v>
      </c>
      <c r="F198" s="28">
        <v>163</v>
      </c>
      <c r="G198" s="13">
        <v>109</v>
      </c>
      <c r="H198" s="75">
        <v>331</v>
      </c>
      <c r="I198" s="13">
        <v>1125</v>
      </c>
      <c r="J198" s="13">
        <v>1107</v>
      </c>
      <c r="K198" s="13">
        <v>147</v>
      </c>
      <c r="L198" s="15">
        <f t="shared" si="5"/>
        <v>48.468834688346881</v>
      </c>
    </row>
    <row r="199" spans="1:12" x14ac:dyDescent="0.25">
      <c r="A199" s="13">
        <v>22</v>
      </c>
      <c r="B199" s="80" t="str">
        <f t="shared" ref="B199:B262" si="6">CONCATENATE(C199,D199)</f>
        <v>2010Rakovník</v>
      </c>
      <c r="C199" s="13">
        <v>2010</v>
      </c>
      <c r="D199" s="14" t="s">
        <v>23</v>
      </c>
      <c r="E199" s="14" t="s">
        <v>14</v>
      </c>
      <c r="F199" s="28">
        <v>141</v>
      </c>
      <c r="G199" s="13">
        <v>57</v>
      </c>
      <c r="H199" s="75">
        <v>303</v>
      </c>
      <c r="I199" s="13">
        <v>565</v>
      </c>
      <c r="J199" s="13">
        <v>550</v>
      </c>
      <c r="K199" s="13">
        <v>46</v>
      </c>
      <c r="L199" s="15">
        <f t="shared" ref="L199:L262" si="7">K199/J199*365</f>
        <v>30.527272727272727</v>
      </c>
    </row>
    <row r="200" spans="1:12" x14ac:dyDescent="0.25">
      <c r="A200" s="13">
        <v>23</v>
      </c>
      <c r="B200" s="80" t="str">
        <f t="shared" si="6"/>
        <v>2010České Budějovice</v>
      </c>
      <c r="C200" s="13">
        <v>2010</v>
      </c>
      <c r="D200" s="14" t="s">
        <v>24</v>
      </c>
      <c r="E200" s="14" t="s">
        <v>25</v>
      </c>
      <c r="F200" s="28">
        <v>164</v>
      </c>
      <c r="G200" s="13">
        <v>110</v>
      </c>
      <c r="H200" s="75">
        <v>329</v>
      </c>
      <c r="I200" s="13">
        <v>1987</v>
      </c>
      <c r="J200" s="13">
        <v>1974</v>
      </c>
      <c r="K200" s="13">
        <v>364</v>
      </c>
      <c r="L200" s="15">
        <f t="shared" si="7"/>
        <v>67.304964539007088</v>
      </c>
    </row>
    <row r="201" spans="1:12" x14ac:dyDescent="0.25">
      <c r="A201" s="13">
        <v>24</v>
      </c>
      <c r="B201" s="80" t="str">
        <f t="shared" si="6"/>
        <v>2010Český Krumlov</v>
      </c>
      <c r="C201" s="13">
        <v>2010</v>
      </c>
      <c r="D201" s="14" t="s">
        <v>26</v>
      </c>
      <c r="E201" s="14" t="s">
        <v>25</v>
      </c>
      <c r="F201" s="28">
        <v>87</v>
      </c>
      <c r="G201" s="13">
        <v>55</v>
      </c>
      <c r="H201" s="75">
        <v>155</v>
      </c>
      <c r="I201" s="13">
        <v>578</v>
      </c>
      <c r="J201" s="13">
        <v>564</v>
      </c>
      <c r="K201" s="13">
        <v>70</v>
      </c>
      <c r="L201" s="15">
        <f t="shared" si="7"/>
        <v>45.301418439716315</v>
      </c>
    </row>
    <row r="202" spans="1:12" x14ac:dyDescent="0.25">
      <c r="A202" s="13">
        <v>25</v>
      </c>
      <c r="B202" s="80" t="str">
        <f t="shared" si="6"/>
        <v>2010Jindřichův Hradec</v>
      </c>
      <c r="C202" s="13">
        <v>2010</v>
      </c>
      <c r="D202" s="14" t="s">
        <v>27</v>
      </c>
      <c r="E202" s="14" t="s">
        <v>25</v>
      </c>
      <c r="F202" s="28">
        <v>95</v>
      </c>
      <c r="G202" s="13">
        <v>61</v>
      </c>
      <c r="H202" s="75">
        <v>195</v>
      </c>
      <c r="I202" s="13">
        <v>744</v>
      </c>
      <c r="J202" s="13">
        <v>738</v>
      </c>
      <c r="K202" s="13">
        <v>83</v>
      </c>
      <c r="L202" s="15">
        <f t="shared" si="7"/>
        <v>41.050135501355015</v>
      </c>
    </row>
    <row r="203" spans="1:12" x14ac:dyDescent="0.25">
      <c r="A203" s="13">
        <v>26</v>
      </c>
      <c r="B203" s="80" t="str">
        <f t="shared" si="6"/>
        <v>2010Pelhřimov</v>
      </c>
      <c r="C203" s="13">
        <v>2010</v>
      </c>
      <c r="D203" s="14" t="s">
        <v>28</v>
      </c>
      <c r="E203" s="14" t="s">
        <v>25</v>
      </c>
      <c r="F203" s="28">
        <v>101</v>
      </c>
      <c r="G203" s="13">
        <v>60</v>
      </c>
      <c r="H203" s="75">
        <v>222</v>
      </c>
      <c r="I203" s="13">
        <v>454</v>
      </c>
      <c r="J203" s="13">
        <v>455</v>
      </c>
      <c r="K203" s="13">
        <v>45</v>
      </c>
      <c r="L203" s="15">
        <f t="shared" si="7"/>
        <v>36.098901098901095</v>
      </c>
    </row>
    <row r="204" spans="1:12" x14ac:dyDescent="0.25">
      <c r="A204" s="13">
        <v>27</v>
      </c>
      <c r="B204" s="80" t="str">
        <f t="shared" si="6"/>
        <v>2010Písek</v>
      </c>
      <c r="C204" s="13">
        <v>2010</v>
      </c>
      <c r="D204" s="14" t="s">
        <v>29</v>
      </c>
      <c r="E204" s="14" t="s">
        <v>25</v>
      </c>
      <c r="F204" s="28">
        <v>122</v>
      </c>
      <c r="G204" s="13">
        <v>75</v>
      </c>
      <c r="H204" s="75">
        <v>305</v>
      </c>
      <c r="I204" s="13">
        <v>616</v>
      </c>
      <c r="J204" s="13">
        <v>602</v>
      </c>
      <c r="K204" s="13">
        <v>81</v>
      </c>
      <c r="L204" s="15">
        <f t="shared" si="7"/>
        <v>49.111295681063119</v>
      </c>
    </row>
    <row r="205" spans="1:12" x14ac:dyDescent="0.25">
      <c r="A205" s="13">
        <v>28</v>
      </c>
      <c r="B205" s="80" t="str">
        <f t="shared" si="6"/>
        <v>2010Prachatice</v>
      </c>
      <c r="C205" s="13">
        <v>2010</v>
      </c>
      <c r="D205" s="14" t="s">
        <v>30</v>
      </c>
      <c r="E205" s="14" t="s">
        <v>25</v>
      </c>
      <c r="F205" s="28">
        <v>66</v>
      </c>
      <c r="G205" s="13">
        <v>40</v>
      </c>
      <c r="H205" s="75">
        <v>179</v>
      </c>
      <c r="I205" s="13">
        <v>497</v>
      </c>
      <c r="J205" s="13">
        <v>489</v>
      </c>
      <c r="K205" s="13">
        <v>39</v>
      </c>
      <c r="L205" s="15">
        <f t="shared" si="7"/>
        <v>29.110429447852759</v>
      </c>
    </row>
    <row r="206" spans="1:12" x14ac:dyDescent="0.25">
      <c r="A206" s="13">
        <v>29</v>
      </c>
      <c r="B206" s="80" t="str">
        <f t="shared" si="6"/>
        <v>2010Strakonice</v>
      </c>
      <c r="C206" s="13">
        <v>2010</v>
      </c>
      <c r="D206" s="14" t="s">
        <v>31</v>
      </c>
      <c r="E206" s="14" t="s">
        <v>25</v>
      </c>
      <c r="F206" s="28">
        <v>138</v>
      </c>
      <c r="G206" s="13">
        <v>78</v>
      </c>
      <c r="H206" s="75">
        <v>281</v>
      </c>
      <c r="I206" s="13">
        <v>758</v>
      </c>
      <c r="J206" s="13">
        <v>741</v>
      </c>
      <c r="K206" s="13">
        <v>107</v>
      </c>
      <c r="L206" s="15">
        <f t="shared" si="7"/>
        <v>52.705802968960867</v>
      </c>
    </row>
    <row r="207" spans="1:12" x14ac:dyDescent="0.25">
      <c r="A207" s="13">
        <v>30</v>
      </c>
      <c r="B207" s="80" t="str">
        <f t="shared" si="6"/>
        <v>2010Tábor</v>
      </c>
      <c r="C207" s="13">
        <v>2010</v>
      </c>
      <c r="D207" s="14" t="s">
        <v>32</v>
      </c>
      <c r="E207" s="14" t="s">
        <v>25</v>
      </c>
      <c r="F207" s="28">
        <v>141</v>
      </c>
      <c r="G207" s="13">
        <v>86</v>
      </c>
      <c r="H207" s="75">
        <v>363</v>
      </c>
      <c r="I207" s="13">
        <v>825</v>
      </c>
      <c r="J207" s="13">
        <v>831</v>
      </c>
      <c r="K207" s="13">
        <v>131</v>
      </c>
      <c r="L207" s="15">
        <f t="shared" si="7"/>
        <v>57.53910950661853</v>
      </c>
    </row>
    <row r="208" spans="1:12" x14ac:dyDescent="0.25">
      <c r="A208" s="13">
        <v>31</v>
      </c>
      <c r="B208" s="80" t="str">
        <f t="shared" si="6"/>
        <v>2010Domažlice</v>
      </c>
      <c r="C208" s="13">
        <v>2010</v>
      </c>
      <c r="D208" s="14" t="s">
        <v>33</v>
      </c>
      <c r="E208" s="14" t="s">
        <v>34</v>
      </c>
      <c r="F208" s="28">
        <v>59</v>
      </c>
      <c r="G208" s="13">
        <v>27</v>
      </c>
      <c r="H208" s="75">
        <v>132</v>
      </c>
      <c r="I208" s="13">
        <v>538</v>
      </c>
      <c r="J208" s="13">
        <v>507</v>
      </c>
      <c r="K208" s="13">
        <v>51</v>
      </c>
      <c r="L208" s="15">
        <f t="shared" si="7"/>
        <v>36.715976331360949</v>
      </c>
    </row>
    <row r="209" spans="1:12" x14ac:dyDescent="0.25">
      <c r="A209" s="13">
        <v>32</v>
      </c>
      <c r="B209" s="80" t="str">
        <f t="shared" si="6"/>
        <v>2010Cheb</v>
      </c>
      <c r="C209" s="13">
        <v>2010</v>
      </c>
      <c r="D209" s="14" t="s">
        <v>35</v>
      </c>
      <c r="E209" s="14" t="s">
        <v>34</v>
      </c>
      <c r="F209" s="28">
        <v>355</v>
      </c>
      <c r="G209" s="13">
        <v>173</v>
      </c>
      <c r="H209" s="75">
        <v>801</v>
      </c>
      <c r="I209" s="13">
        <v>1273</v>
      </c>
      <c r="J209" s="13">
        <v>1351</v>
      </c>
      <c r="K209" s="13">
        <v>326</v>
      </c>
      <c r="L209" s="15">
        <f t="shared" si="7"/>
        <v>88.075499629903774</v>
      </c>
    </row>
    <row r="210" spans="1:12" x14ac:dyDescent="0.25">
      <c r="A210" s="13">
        <v>33</v>
      </c>
      <c r="B210" s="80" t="str">
        <f t="shared" si="6"/>
        <v>2010Karlovy Vary</v>
      </c>
      <c r="C210" s="13">
        <v>2010</v>
      </c>
      <c r="D210" s="14" t="s">
        <v>36</v>
      </c>
      <c r="E210" s="14" t="s">
        <v>34</v>
      </c>
      <c r="F210" s="28">
        <v>268</v>
      </c>
      <c r="G210" s="13">
        <v>99</v>
      </c>
      <c r="H210" s="75">
        <v>457</v>
      </c>
      <c r="I210" s="13">
        <v>1655</v>
      </c>
      <c r="J210" s="13">
        <v>1692</v>
      </c>
      <c r="K210" s="13">
        <v>272</v>
      </c>
      <c r="L210" s="15">
        <f t="shared" si="7"/>
        <v>58.676122931442087</v>
      </c>
    </row>
    <row r="211" spans="1:12" x14ac:dyDescent="0.25">
      <c r="A211" s="13">
        <v>34</v>
      </c>
      <c r="B211" s="80" t="str">
        <f t="shared" si="6"/>
        <v>2010Klatovy</v>
      </c>
      <c r="C211" s="13">
        <v>2010</v>
      </c>
      <c r="D211" s="14" t="s">
        <v>37</v>
      </c>
      <c r="E211" s="14" t="s">
        <v>34</v>
      </c>
      <c r="F211" s="28">
        <v>121</v>
      </c>
      <c r="G211" s="13">
        <v>69</v>
      </c>
      <c r="H211" s="75">
        <v>285</v>
      </c>
      <c r="I211" s="13">
        <v>618</v>
      </c>
      <c r="J211" s="13">
        <v>614</v>
      </c>
      <c r="K211" s="13">
        <v>91</v>
      </c>
      <c r="L211" s="15">
        <f t="shared" si="7"/>
        <v>54.096091205211728</v>
      </c>
    </row>
    <row r="212" spans="1:12" x14ac:dyDescent="0.25">
      <c r="A212" s="13">
        <v>35</v>
      </c>
      <c r="B212" s="80" t="str">
        <f t="shared" si="6"/>
        <v>2010Plzeň-jih</v>
      </c>
      <c r="C212" s="13">
        <v>2010</v>
      </c>
      <c r="D212" s="14" t="s">
        <v>38</v>
      </c>
      <c r="E212" s="14" t="s">
        <v>34</v>
      </c>
      <c r="F212" s="28">
        <v>133</v>
      </c>
      <c r="G212" s="13">
        <v>104</v>
      </c>
      <c r="H212" s="75">
        <v>274</v>
      </c>
      <c r="I212" s="13">
        <v>365</v>
      </c>
      <c r="J212" s="13">
        <v>328</v>
      </c>
      <c r="K212" s="13">
        <v>91</v>
      </c>
      <c r="L212" s="15">
        <f t="shared" si="7"/>
        <v>101.26524390243904</v>
      </c>
    </row>
    <row r="213" spans="1:12" x14ac:dyDescent="0.25">
      <c r="A213" s="13">
        <v>36</v>
      </c>
      <c r="B213" s="80" t="str">
        <f t="shared" si="6"/>
        <v>2010Plzeň-Město</v>
      </c>
      <c r="C213" s="13">
        <v>2010</v>
      </c>
      <c r="D213" s="14" t="s">
        <v>136</v>
      </c>
      <c r="E213" s="14" t="s">
        <v>34</v>
      </c>
      <c r="F213" s="28">
        <v>212</v>
      </c>
      <c r="G213" s="13">
        <v>114</v>
      </c>
      <c r="H213" s="75">
        <v>440</v>
      </c>
      <c r="I213" s="13">
        <v>1956</v>
      </c>
      <c r="J213" s="13">
        <v>1940</v>
      </c>
      <c r="K213" s="13">
        <v>363</v>
      </c>
      <c r="L213" s="15">
        <f t="shared" si="7"/>
        <v>68.296391752577321</v>
      </c>
    </row>
    <row r="214" spans="1:12" x14ac:dyDescent="0.25">
      <c r="A214" s="13">
        <v>37</v>
      </c>
      <c r="B214" s="80" t="str">
        <f t="shared" si="6"/>
        <v>2010Plzeň-sever</v>
      </c>
      <c r="C214" s="13">
        <v>2010</v>
      </c>
      <c r="D214" s="14" t="s">
        <v>39</v>
      </c>
      <c r="E214" s="14" t="s">
        <v>34</v>
      </c>
      <c r="F214" s="28">
        <v>261</v>
      </c>
      <c r="G214" s="13">
        <v>145</v>
      </c>
      <c r="H214" s="75">
        <v>640</v>
      </c>
      <c r="I214" s="13">
        <v>675</v>
      </c>
      <c r="J214" s="13">
        <v>629</v>
      </c>
      <c r="K214" s="13">
        <v>176</v>
      </c>
      <c r="L214" s="15">
        <f t="shared" si="7"/>
        <v>102.13036565977741</v>
      </c>
    </row>
    <row r="215" spans="1:12" x14ac:dyDescent="0.25">
      <c r="A215" s="13">
        <v>38</v>
      </c>
      <c r="B215" s="80" t="str">
        <f t="shared" si="6"/>
        <v>2010Rokycany</v>
      </c>
      <c r="C215" s="13">
        <v>2010</v>
      </c>
      <c r="D215" s="14" t="s">
        <v>40</v>
      </c>
      <c r="E215" s="14" t="s">
        <v>34</v>
      </c>
      <c r="F215" s="28">
        <v>185</v>
      </c>
      <c r="G215" s="13">
        <v>126</v>
      </c>
      <c r="H215" s="75">
        <v>413</v>
      </c>
      <c r="I215" s="13">
        <v>404</v>
      </c>
      <c r="J215" s="13">
        <v>419</v>
      </c>
      <c r="K215" s="13">
        <v>76</v>
      </c>
      <c r="L215" s="15">
        <f t="shared" si="7"/>
        <v>66.205250596658715</v>
      </c>
    </row>
    <row r="216" spans="1:12" x14ac:dyDescent="0.25">
      <c r="A216" s="13">
        <v>39</v>
      </c>
      <c r="B216" s="80" t="str">
        <f t="shared" si="6"/>
        <v>2010Sokolov</v>
      </c>
      <c r="C216" s="13">
        <v>2010</v>
      </c>
      <c r="D216" s="14" t="s">
        <v>41</v>
      </c>
      <c r="E216" s="14" t="s">
        <v>34</v>
      </c>
      <c r="F216" s="28">
        <v>139</v>
      </c>
      <c r="G216" s="13">
        <v>68</v>
      </c>
      <c r="H216" s="75">
        <v>344</v>
      </c>
      <c r="I216" s="13">
        <v>1380</v>
      </c>
      <c r="J216" s="13">
        <v>1353</v>
      </c>
      <c r="K216" s="13">
        <v>250</v>
      </c>
      <c r="L216" s="15">
        <f t="shared" si="7"/>
        <v>67.442719881744281</v>
      </c>
    </row>
    <row r="217" spans="1:12" x14ac:dyDescent="0.25">
      <c r="A217" s="13">
        <v>40</v>
      </c>
      <c r="B217" s="80" t="str">
        <f t="shared" si="6"/>
        <v>2010Tachov</v>
      </c>
      <c r="C217" s="13">
        <v>2010</v>
      </c>
      <c r="D217" s="14" t="s">
        <v>42</v>
      </c>
      <c r="E217" s="14" t="s">
        <v>34</v>
      </c>
      <c r="F217" s="28">
        <v>174</v>
      </c>
      <c r="G217" s="13">
        <v>92</v>
      </c>
      <c r="H217" s="75">
        <v>428</v>
      </c>
      <c r="I217" s="13">
        <v>647</v>
      </c>
      <c r="J217" s="13">
        <v>638</v>
      </c>
      <c r="K217" s="13">
        <v>130</v>
      </c>
      <c r="L217" s="15">
        <f t="shared" si="7"/>
        <v>74.373040752351102</v>
      </c>
    </row>
    <row r="218" spans="1:12" x14ac:dyDescent="0.25">
      <c r="A218" s="13">
        <v>41</v>
      </c>
      <c r="B218" s="80" t="str">
        <f t="shared" si="6"/>
        <v>2010Česká Lípa</v>
      </c>
      <c r="C218" s="13">
        <v>2010</v>
      </c>
      <c r="D218" s="14" t="s">
        <v>43</v>
      </c>
      <c r="E218" s="14" t="s">
        <v>44</v>
      </c>
      <c r="F218" s="28">
        <v>395</v>
      </c>
      <c r="G218" s="13">
        <v>232</v>
      </c>
      <c r="H218" s="75">
        <v>1001</v>
      </c>
      <c r="I218" s="13">
        <v>1608</v>
      </c>
      <c r="J218" s="13">
        <v>1777</v>
      </c>
      <c r="K218" s="13">
        <v>715</v>
      </c>
      <c r="L218" s="15">
        <f t="shared" si="7"/>
        <v>146.86268992684299</v>
      </c>
    </row>
    <row r="219" spans="1:12" x14ac:dyDescent="0.25">
      <c r="A219" s="13">
        <v>42</v>
      </c>
      <c r="B219" s="80" t="str">
        <f t="shared" si="6"/>
        <v>2010Děčín</v>
      </c>
      <c r="C219" s="13">
        <v>2010</v>
      </c>
      <c r="D219" s="14" t="s">
        <v>45</v>
      </c>
      <c r="E219" s="14" t="s">
        <v>44</v>
      </c>
      <c r="F219" s="28">
        <v>406</v>
      </c>
      <c r="G219" s="13">
        <v>227</v>
      </c>
      <c r="H219" s="75">
        <v>1034</v>
      </c>
      <c r="I219" s="13">
        <v>1823</v>
      </c>
      <c r="J219" s="13">
        <v>1723</v>
      </c>
      <c r="K219" s="13">
        <v>932</v>
      </c>
      <c r="L219" s="15">
        <f t="shared" si="7"/>
        <v>197.43470690655832</v>
      </c>
    </row>
    <row r="220" spans="1:12" x14ac:dyDescent="0.25">
      <c r="A220" s="13">
        <v>43</v>
      </c>
      <c r="B220" s="80" t="str">
        <f t="shared" si="6"/>
        <v>2010Chomutov</v>
      </c>
      <c r="C220" s="13">
        <v>2010</v>
      </c>
      <c r="D220" s="14" t="s">
        <v>46</v>
      </c>
      <c r="E220" s="14" t="s">
        <v>44</v>
      </c>
      <c r="F220" s="28">
        <v>776</v>
      </c>
      <c r="G220" s="13">
        <v>697</v>
      </c>
      <c r="H220" s="75">
        <v>1660</v>
      </c>
      <c r="I220" s="13">
        <v>1926</v>
      </c>
      <c r="J220" s="13">
        <v>2479</v>
      </c>
      <c r="K220" s="13">
        <v>1063</v>
      </c>
      <c r="L220" s="15">
        <f t="shared" si="7"/>
        <v>156.51270673658732</v>
      </c>
    </row>
    <row r="221" spans="1:12" x14ac:dyDescent="0.25">
      <c r="A221" s="13">
        <v>44</v>
      </c>
      <c r="B221" s="80" t="str">
        <f t="shared" si="6"/>
        <v>2010Jablonec nad Nisou</v>
      </c>
      <c r="C221" s="13">
        <v>2010</v>
      </c>
      <c r="D221" s="14" t="s">
        <v>47</v>
      </c>
      <c r="E221" s="14" t="s">
        <v>44</v>
      </c>
      <c r="F221" s="28">
        <v>362</v>
      </c>
      <c r="G221" s="13">
        <v>176</v>
      </c>
      <c r="H221" s="75">
        <v>921</v>
      </c>
      <c r="I221" s="13">
        <v>1054</v>
      </c>
      <c r="J221" s="13">
        <v>1048</v>
      </c>
      <c r="K221" s="13">
        <v>495</v>
      </c>
      <c r="L221" s="15">
        <f t="shared" si="7"/>
        <v>172.39980916030535</v>
      </c>
    </row>
    <row r="222" spans="1:12" x14ac:dyDescent="0.25">
      <c r="A222" s="13">
        <v>45</v>
      </c>
      <c r="B222" s="80" t="str">
        <f t="shared" si="6"/>
        <v>2010Liberec</v>
      </c>
      <c r="C222" s="13">
        <v>2010</v>
      </c>
      <c r="D222" s="14" t="s">
        <v>48</v>
      </c>
      <c r="E222" s="14" t="s">
        <v>44</v>
      </c>
      <c r="F222" s="28">
        <v>523</v>
      </c>
      <c r="G222" s="13">
        <v>303</v>
      </c>
      <c r="H222" s="75">
        <v>1337</v>
      </c>
      <c r="I222" s="13">
        <v>2228</v>
      </c>
      <c r="J222" s="13">
        <v>2334</v>
      </c>
      <c r="K222" s="13">
        <v>997</v>
      </c>
      <c r="L222" s="15">
        <f t="shared" si="7"/>
        <v>155.91473864610111</v>
      </c>
    </row>
    <row r="223" spans="1:12" x14ac:dyDescent="0.25">
      <c r="A223" s="13">
        <v>46</v>
      </c>
      <c r="B223" s="80" t="str">
        <f t="shared" si="6"/>
        <v>2010Litoměřice</v>
      </c>
      <c r="C223" s="13">
        <v>2010</v>
      </c>
      <c r="D223" s="14" t="s">
        <v>49</v>
      </c>
      <c r="E223" s="14" t="s">
        <v>44</v>
      </c>
      <c r="F223" s="28">
        <v>468</v>
      </c>
      <c r="G223" s="13">
        <v>249</v>
      </c>
      <c r="H223" s="75">
        <v>1231</v>
      </c>
      <c r="I223" s="13">
        <v>1353</v>
      </c>
      <c r="J223" s="13">
        <v>1438</v>
      </c>
      <c r="K223" s="13">
        <v>537</v>
      </c>
      <c r="L223" s="15">
        <f t="shared" si="7"/>
        <v>136.30389429763559</v>
      </c>
    </row>
    <row r="224" spans="1:12" x14ac:dyDescent="0.25">
      <c r="A224" s="13">
        <v>47</v>
      </c>
      <c r="B224" s="80" t="str">
        <f t="shared" si="6"/>
        <v>2010Louny</v>
      </c>
      <c r="C224" s="13">
        <v>2010</v>
      </c>
      <c r="D224" s="14" t="s">
        <v>50</v>
      </c>
      <c r="E224" s="14" t="s">
        <v>44</v>
      </c>
      <c r="F224" s="28">
        <v>248</v>
      </c>
      <c r="G224" s="13">
        <v>120</v>
      </c>
      <c r="H224" s="75">
        <v>623</v>
      </c>
      <c r="I224" s="13">
        <v>883</v>
      </c>
      <c r="J224" s="13">
        <v>874</v>
      </c>
      <c r="K224" s="13">
        <v>241</v>
      </c>
      <c r="L224" s="15">
        <f t="shared" si="7"/>
        <v>100.64645308924486</v>
      </c>
    </row>
    <row r="225" spans="1:12" x14ac:dyDescent="0.25">
      <c r="A225" s="13">
        <v>48</v>
      </c>
      <c r="B225" s="80" t="str">
        <f t="shared" si="6"/>
        <v>2010Most</v>
      </c>
      <c r="C225" s="13">
        <v>2010</v>
      </c>
      <c r="D225" s="14" t="s">
        <v>51</v>
      </c>
      <c r="E225" s="14" t="s">
        <v>44</v>
      </c>
      <c r="F225" s="28">
        <v>405</v>
      </c>
      <c r="G225" s="13">
        <v>242</v>
      </c>
      <c r="H225" s="75">
        <v>993</v>
      </c>
      <c r="I225" s="13">
        <v>1595</v>
      </c>
      <c r="J225" s="13">
        <v>1503</v>
      </c>
      <c r="K225" s="13">
        <v>737</v>
      </c>
      <c r="L225" s="15">
        <f t="shared" si="7"/>
        <v>178.97870924817033</v>
      </c>
    </row>
    <row r="226" spans="1:12" x14ac:dyDescent="0.25">
      <c r="A226" s="13">
        <v>49</v>
      </c>
      <c r="B226" s="80" t="str">
        <f t="shared" si="6"/>
        <v>2010Teplice</v>
      </c>
      <c r="C226" s="13">
        <v>2010</v>
      </c>
      <c r="D226" s="14" t="s">
        <v>52</v>
      </c>
      <c r="E226" s="14" t="s">
        <v>44</v>
      </c>
      <c r="F226" s="28">
        <v>543</v>
      </c>
      <c r="G226" s="13">
        <v>263</v>
      </c>
      <c r="H226" s="75">
        <v>1260</v>
      </c>
      <c r="I226" s="13">
        <v>1993</v>
      </c>
      <c r="J226" s="13">
        <v>2052</v>
      </c>
      <c r="K226" s="13">
        <v>1063</v>
      </c>
      <c r="L226" s="15">
        <f t="shared" si="7"/>
        <v>189.08138401559452</v>
      </c>
    </row>
    <row r="227" spans="1:12" x14ac:dyDescent="0.25">
      <c r="A227" s="13">
        <v>50</v>
      </c>
      <c r="B227" s="80" t="str">
        <f t="shared" si="6"/>
        <v>2010Ústí nad Labem</v>
      </c>
      <c r="C227" s="13">
        <v>2010</v>
      </c>
      <c r="D227" s="14" t="s">
        <v>53</v>
      </c>
      <c r="E227" s="14" t="s">
        <v>44</v>
      </c>
      <c r="F227" s="28">
        <v>592</v>
      </c>
      <c r="G227" s="13">
        <v>223</v>
      </c>
      <c r="H227" s="75">
        <v>1772</v>
      </c>
      <c r="I227" s="13">
        <v>1937</v>
      </c>
      <c r="J227" s="13">
        <v>1912</v>
      </c>
      <c r="K227" s="13">
        <v>898</v>
      </c>
      <c r="L227" s="15">
        <f t="shared" si="7"/>
        <v>171.42782426778243</v>
      </c>
    </row>
    <row r="228" spans="1:12" x14ac:dyDescent="0.25">
      <c r="A228" s="13">
        <v>51</v>
      </c>
      <c r="B228" s="80" t="str">
        <f t="shared" si="6"/>
        <v>2010Havlíčkův Brod</v>
      </c>
      <c r="C228" s="13">
        <v>2010</v>
      </c>
      <c r="D228" s="14" t="s">
        <v>54</v>
      </c>
      <c r="E228" s="14" t="s">
        <v>55</v>
      </c>
      <c r="F228" s="28">
        <v>97</v>
      </c>
      <c r="G228" s="13">
        <v>55</v>
      </c>
      <c r="H228" s="75">
        <v>223</v>
      </c>
      <c r="I228" s="13">
        <v>537</v>
      </c>
      <c r="J228" s="13">
        <v>533</v>
      </c>
      <c r="K228" s="13">
        <v>38</v>
      </c>
      <c r="L228" s="15">
        <f t="shared" si="7"/>
        <v>26.022514071294559</v>
      </c>
    </row>
    <row r="229" spans="1:12" x14ac:dyDescent="0.25">
      <c r="A229" s="13">
        <v>52</v>
      </c>
      <c r="B229" s="80" t="str">
        <f t="shared" si="6"/>
        <v>2010Hradec Králové</v>
      </c>
      <c r="C229" s="13">
        <v>2010</v>
      </c>
      <c r="D229" s="14" t="s">
        <v>56</v>
      </c>
      <c r="E229" s="14" t="s">
        <v>55</v>
      </c>
      <c r="F229" s="28">
        <v>156</v>
      </c>
      <c r="G229" s="13">
        <v>76</v>
      </c>
      <c r="H229" s="75">
        <v>357</v>
      </c>
      <c r="I229" s="13">
        <v>1078</v>
      </c>
      <c r="J229" s="13">
        <v>1108</v>
      </c>
      <c r="K229" s="13">
        <v>134</v>
      </c>
      <c r="L229" s="15">
        <f t="shared" si="7"/>
        <v>44.142599277978341</v>
      </c>
    </row>
    <row r="230" spans="1:12" x14ac:dyDescent="0.25">
      <c r="A230" s="13">
        <v>53</v>
      </c>
      <c r="B230" s="80" t="str">
        <f t="shared" si="6"/>
        <v>2010Chrudim</v>
      </c>
      <c r="C230" s="13">
        <v>2010</v>
      </c>
      <c r="D230" s="14" t="s">
        <v>57</v>
      </c>
      <c r="E230" s="14" t="s">
        <v>55</v>
      </c>
      <c r="F230" s="28">
        <v>110</v>
      </c>
      <c r="G230" s="13">
        <v>73</v>
      </c>
      <c r="H230" s="75">
        <v>246</v>
      </c>
      <c r="I230" s="13">
        <v>640</v>
      </c>
      <c r="J230" s="13">
        <v>602</v>
      </c>
      <c r="K230" s="13">
        <v>80</v>
      </c>
      <c r="L230" s="15">
        <f t="shared" si="7"/>
        <v>48.504983388704325</v>
      </c>
    </row>
    <row r="231" spans="1:12" x14ac:dyDescent="0.25">
      <c r="A231" s="13">
        <v>54</v>
      </c>
      <c r="B231" s="80" t="str">
        <f t="shared" si="6"/>
        <v>2010Jičín</v>
      </c>
      <c r="C231" s="13">
        <v>2010</v>
      </c>
      <c r="D231" s="14" t="s">
        <v>58</v>
      </c>
      <c r="E231" s="14" t="s">
        <v>55</v>
      </c>
      <c r="F231" s="28">
        <v>105</v>
      </c>
      <c r="G231" s="13">
        <v>56</v>
      </c>
      <c r="H231" s="75">
        <v>237</v>
      </c>
      <c r="I231" s="13">
        <v>624</v>
      </c>
      <c r="J231" s="13">
        <v>627</v>
      </c>
      <c r="K231" s="13">
        <v>64</v>
      </c>
      <c r="L231" s="15">
        <f t="shared" si="7"/>
        <v>37.256778309409889</v>
      </c>
    </row>
    <row r="232" spans="1:12" x14ac:dyDescent="0.25">
      <c r="A232" s="13">
        <v>55</v>
      </c>
      <c r="B232" s="80" t="str">
        <f t="shared" si="6"/>
        <v>2010Náchod</v>
      </c>
      <c r="C232" s="13">
        <v>2010</v>
      </c>
      <c r="D232" s="14" t="s">
        <v>59</v>
      </c>
      <c r="E232" s="14" t="s">
        <v>55</v>
      </c>
      <c r="F232" s="28">
        <v>103</v>
      </c>
      <c r="G232" s="13">
        <v>60</v>
      </c>
      <c r="H232" s="75">
        <v>227</v>
      </c>
      <c r="I232" s="13">
        <v>882</v>
      </c>
      <c r="J232" s="13">
        <v>897</v>
      </c>
      <c r="K232" s="13">
        <v>80</v>
      </c>
      <c r="L232" s="15">
        <f t="shared" si="7"/>
        <v>32.552954292084728</v>
      </c>
    </row>
    <row r="233" spans="1:12" x14ac:dyDescent="0.25">
      <c r="A233" s="13">
        <v>56</v>
      </c>
      <c r="B233" s="80" t="str">
        <f t="shared" si="6"/>
        <v>2010Pardubice</v>
      </c>
      <c r="C233" s="13">
        <v>2010</v>
      </c>
      <c r="D233" s="14" t="s">
        <v>60</v>
      </c>
      <c r="E233" s="14" t="s">
        <v>55</v>
      </c>
      <c r="F233" s="28">
        <v>146</v>
      </c>
      <c r="G233" s="13">
        <v>83</v>
      </c>
      <c r="H233" s="75">
        <v>300</v>
      </c>
      <c r="I233" s="13">
        <v>1181</v>
      </c>
      <c r="J233" s="13">
        <v>1215</v>
      </c>
      <c r="K233" s="13">
        <v>135</v>
      </c>
      <c r="L233" s="15">
        <f t="shared" si="7"/>
        <v>40.55555555555555</v>
      </c>
    </row>
    <row r="234" spans="1:12" x14ac:dyDescent="0.25">
      <c r="A234" s="13">
        <v>57</v>
      </c>
      <c r="B234" s="80" t="str">
        <f t="shared" si="6"/>
        <v>2010Rychnov nad Kněžnou</v>
      </c>
      <c r="C234" s="13">
        <v>2010</v>
      </c>
      <c r="D234" s="14" t="s">
        <v>61</v>
      </c>
      <c r="E234" s="14" t="s">
        <v>55</v>
      </c>
      <c r="F234" s="28">
        <v>185</v>
      </c>
      <c r="G234" s="13">
        <v>101</v>
      </c>
      <c r="H234" s="75">
        <v>427</v>
      </c>
      <c r="I234" s="13">
        <v>599</v>
      </c>
      <c r="J234" s="13">
        <v>601</v>
      </c>
      <c r="K234" s="13">
        <v>52</v>
      </c>
      <c r="L234" s="15">
        <f t="shared" si="7"/>
        <v>31.580698835274546</v>
      </c>
    </row>
    <row r="235" spans="1:12" x14ac:dyDescent="0.25">
      <c r="A235" s="13">
        <v>58</v>
      </c>
      <c r="B235" s="80" t="str">
        <f t="shared" si="6"/>
        <v>2010Semily</v>
      </c>
      <c r="C235" s="13">
        <v>2010</v>
      </c>
      <c r="D235" s="14" t="s">
        <v>62</v>
      </c>
      <c r="E235" s="14" t="s">
        <v>55</v>
      </c>
      <c r="F235" s="28">
        <v>81</v>
      </c>
      <c r="G235" s="13">
        <v>48</v>
      </c>
      <c r="H235" s="75">
        <v>179</v>
      </c>
      <c r="I235" s="13">
        <v>596</v>
      </c>
      <c r="J235" s="13">
        <v>619</v>
      </c>
      <c r="K235" s="13">
        <v>39</v>
      </c>
      <c r="L235" s="15">
        <f t="shared" si="7"/>
        <v>22.996768982229405</v>
      </c>
    </row>
    <row r="236" spans="1:12" x14ac:dyDescent="0.25">
      <c r="A236" s="13">
        <v>59</v>
      </c>
      <c r="B236" s="80" t="str">
        <f t="shared" si="6"/>
        <v>2010Svitavy</v>
      </c>
      <c r="C236" s="13">
        <v>2010</v>
      </c>
      <c r="D236" s="14" t="s">
        <v>63</v>
      </c>
      <c r="E236" s="14" t="s">
        <v>55</v>
      </c>
      <c r="F236" s="28">
        <v>61</v>
      </c>
      <c r="G236" s="13">
        <v>30</v>
      </c>
      <c r="H236" s="75">
        <v>126</v>
      </c>
      <c r="I236" s="13">
        <v>718</v>
      </c>
      <c r="J236" s="13">
        <v>721</v>
      </c>
      <c r="K236" s="13">
        <v>14</v>
      </c>
      <c r="L236" s="15">
        <f t="shared" si="7"/>
        <v>7.0873786407766985</v>
      </c>
    </row>
    <row r="237" spans="1:12" x14ac:dyDescent="0.25">
      <c r="A237" s="13">
        <v>60</v>
      </c>
      <c r="B237" s="80" t="str">
        <f t="shared" si="6"/>
        <v>2010Trutnov</v>
      </c>
      <c r="C237" s="13">
        <v>2010</v>
      </c>
      <c r="D237" s="14" t="s">
        <v>64</v>
      </c>
      <c r="E237" s="14" t="s">
        <v>55</v>
      </c>
      <c r="F237" s="28">
        <v>90</v>
      </c>
      <c r="G237" s="13">
        <v>46</v>
      </c>
      <c r="H237" s="75">
        <v>188</v>
      </c>
      <c r="I237" s="13">
        <v>1053</v>
      </c>
      <c r="J237" s="13">
        <v>1065</v>
      </c>
      <c r="K237" s="13">
        <v>104</v>
      </c>
      <c r="L237" s="15">
        <f t="shared" si="7"/>
        <v>35.643192488262912</v>
      </c>
    </row>
    <row r="238" spans="1:12" x14ac:dyDescent="0.25">
      <c r="A238" s="13">
        <v>61</v>
      </c>
      <c r="B238" s="80" t="str">
        <f t="shared" si="6"/>
        <v>2010Ústí nad Orlicí</v>
      </c>
      <c r="C238" s="13">
        <v>2010</v>
      </c>
      <c r="D238" s="14" t="s">
        <v>65</v>
      </c>
      <c r="E238" s="14" t="s">
        <v>55</v>
      </c>
      <c r="F238" s="28">
        <v>106</v>
      </c>
      <c r="G238" s="13">
        <v>55</v>
      </c>
      <c r="H238" s="75">
        <v>250</v>
      </c>
      <c r="I238" s="13">
        <v>756</v>
      </c>
      <c r="J238" s="13">
        <v>757</v>
      </c>
      <c r="K238" s="13">
        <v>61</v>
      </c>
      <c r="L238" s="15">
        <f t="shared" si="7"/>
        <v>29.412153236459709</v>
      </c>
    </row>
    <row r="239" spans="1:12" x14ac:dyDescent="0.25">
      <c r="A239" s="13">
        <v>62</v>
      </c>
      <c r="B239" s="80" t="str">
        <f t="shared" si="6"/>
        <v>2010Blansko</v>
      </c>
      <c r="C239" s="13">
        <v>2010</v>
      </c>
      <c r="D239" s="14" t="s">
        <v>66</v>
      </c>
      <c r="E239" s="14" t="s">
        <v>67</v>
      </c>
      <c r="F239" s="28">
        <v>103</v>
      </c>
      <c r="G239" s="13">
        <v>67</v>
      </c>
      <c r="H239" s="75">
        <v>237</v>
      </c>
      <c r="I239" s="13">
        <v>679</v>
      </c>
      <c r="J239" s="13">
        <v>720</v>
      </c>
      <c r="K239" s="13">
        <v>51</v>
      </c>
      <c r="L239" s="15">
        <f t="shared" si="7"/>
        <v>25.854166666666664</v>
      </c>
    </row>
    <row r="240" spans="1:12" x14ac:dyDescent="0.25">
      <c r="A240" s="13">
        <v>63</v>
      </c>
      <c r="B240" s="80" t="str">
        <f t="shared" si="6"/>
        <v>2010Brno-město</v>
      </c>
      <c r="C240" s="13">
        <v>2010</v>
      </c>
      <c r="D240" s="14" t="s">
        <v>68</v>
      </c>
      <c r="E240" s="14" t="s">
        <v>67</v>
      </c>
      <c r="F240" s="28">
        <v>118</v>
      </c>
      <c r="G240" s="13">
        <v>69</v>
      </c>
      <c r="H240" s="75">
        <v>240</v>
      </c>
      <c r="I240" s="13">
        <v>4205</v>
      </c>
      <c r="J240" s="13">
        <v>4292</v>
      </c>
      <c r="K240" s="13">
        <v>499</v>
      </c>
      <c r="L240" s="15">
        <f t="shared" si="7"/>
        <v>42.435927306616961</v>
      </c>
    </row>
    <row r="241" spans="1:12" x14ac:dyDescent="0.25">
      <c r="A241" s="13">
        <v>64</v>
      </c>
      <c r="B241" s="80" t="str">
        <f t="shared" si="6"/>
        <v>2010Brno-venkov</v>
      </c>
      <c r="C241" s="13">
        <v>2010</v>
      </c>
      <c r="D241" s="14" t="s">
        <v>69</v>
      </c>
      <c r="E241" s="14" t="s">
        <v>67</v>
      </c>
      <c r="F241" s="28">
        <v>170</v>
      </c>
      <c r="G241" s="13">
        <v>81</v>
      </c>
      <c r="H241" s="75">
        <v>445</v>
      </c>
      <c r="I241" s="13">
        <v>936</v>
      </c>
      <c r="J241" s="13">
        <v>980</v>
      </c>
      <c r="K241" s="13">
        <v>121</v>
      </c>
      <c r="L241" s="15">
        <f t="shared" si="7"/>
        <v>45.066326530612244</v>
      </c>
    </row>
    <row r="242" spans="1:12" x14ac:dyDescent="0.25">
      <c r="A242" s="13">
        <v>65</v>
      </c>
      <c r="B242" s="80" t="str">
        <f t="shared" si="6"/>
        <v>2010Břeclav</v>
      </c>
      <c r="C242" s="13">
        <v>2010</v>
      </c>
      <c r="D242" s="14" t="s">
        <v>70</v>
      </c>
      <c r="E242" s="14" t="s">
        <v>67</v>
      </c>
      <c r="F242" s="28">
        <v>140</v>
      </c>
      <c r="G242" s="13">
        <v>94</v>
      </c>
      <c r="H242" s="75">
        <v>283</v>
      </c>
      <c r="I242" s="13">
        <v>934</v>
      </c>
      <c r="J242" s="13">
        <v>930</v>
      </c>
      <c r="K242" s="13">
        <v>122</v>
      </c>
      <c r="L242" s="15">
        <f t="shared" si="7"/>
        <v>47.881720430107528</v>
      </c>
    </row>
    <row r="243" spans="1:12" x14ac:dyDescent="0.25">
      <c r="A243" s="13">
        <v>66</v>
      </c>
      <c r="B243" s="80" t="str">
        <f t="shared" si="6"/>
        <v>2010Hodonín</v>
      </c>
      <c r="C243" s="13">
        <v>2010</v>
      </c>
      <c r="D243" s="14" t="s">
        <v>71</v>
      </c>
      <c r="E243" s="14" t="s">
        <v>67</v>
      </c>
      <c r="F243" s="28">
        <v>210</v>
      </c>
      <c r="G243" s="13">
        <v>114</v>
      </c>
      <c r="H243" s="75">
        <v>437</v>
      </c>
      <c r="I243" s="13">
        <v>1126</v>
      </c>
      <c r="J243" s="13">
        <v>1081</v>
      </c>
      <c r="K243" s="13">
        <v>203</v>
      </c>
      <c r="L243" s="15">
        <f t="shared" si="7"/>
        <v>68.543015726179462</v>
      </c>
    </row>
    <row r="244" spans="1:12" x14ac:dyDescent="0.25">
      <c r="A244" s="13">
        <v>67</v>
      </c>
      <c r="B244" s="80" t="str">
        <f t="shared" si="6"/>
        <v>2010Jihlava</v>
      </c>
      <c r="C244" s="13">
        <v>2010</v>
      </c>
      <c r="D244" s="14" t="s">
        <v>72</v>
      </c>
      <c r="E244" s="14" t="s">
        <v>67</v>
      </c>
      <c r="F244" s="28">
        <v>156</v>
      </c>
      <c r="G244" s="13">
        <v>104</v>
      </c>
      <c r="H244" s="75">
        <v>352</v>
      </c>
      <c r="I244" s="13">
        <v>692</v>
      </c>
      <c r="J244" s="13">
        <v>758</v>
      </c>
      <c r="K244" s="13">
        <v>126</v>
      </c>
      <c r="L244" s="15">
        <f t="shared" si="7"/>
        <v>60.672823218997365</v>
      </c>
    </row>
    <row r="245" spans="1:12" x14ac:dyDescent="0.25">
      <c r="A245" s="13">
        <v>68</v>
      </c>
      <c r="B245" s="80" t="str">
        <f t="shared" si="6"/>
        <v>2010Kroměříž</v>
      </c>
      <c r="C245" s="13">
        <v>2010</v>
      </c>
      <c r="D245" s="14" t="s">
        <v>73</v>
      </c>
      <c r="E245" s="14" t="s">
        <v>67</v>
      </c>
      <c r="F245" s="28">
        <v>124</v>
      </c>
      <c r="G245" s="13">
        <v>65</v>
      </c>
      <c r="H245" s="75">
        <v>217</v>
      </c>
      <c r="I245" s="13">
        <v>739</v>
      </c>
      <c r="J245" s="13">
        <v>741</v>
      </c>
      <c r="K245" s="13">
        <v>86</v>
      </c>
      <c r="L245" s="15">
        <f t="shared" si="7"/>
        <v>42.361673414304995</v>
      </c>
    </row>
    <row r="246" spans="1:12" x14ac:dyDescent="0.25">
      <c r="A246" s="13">
        <v>69</v>
      </c>
      <c r="B246" s="80" t="str">
        <f t="shared" si="6"/>
        <v>2010Prostějov</v>
      </c>
      <c r="C246" s="13">
        <v>2010</v>
      </c>
      <c r="D246" s="14" t="s">
        <v>74</v>
      </c>
      <c r="E246" s="14" t="s">
        <v>67</v>
      </c>
      <c r="F246" s="28">
        <v>340</v>
      </c>
      <c r="G246" s="13">
        <v>118</v>
      </c>
      <c r="H246" s="75">
        <v>1033</v>
      </c>
      <c r="I246" s="13">
        <v>685</v>
      </c>
      <c r="J246" s="13">
        <v>688</v>
      </c>
      <c r="K246" s="13">
        <v>122</v>
      </c>
      <c r="L246" s="15">
        <f t="shared" si="7"/>
        <v>64.723837209302332</v>
      </c>
    </row>
    <row r="247" spans="1:12" x14ac:dyDescent="0.25">
      <c r="A247" s="13">
        <v>70</v>
      </c>
      <c r="B247" s="80" t="str">
        <f t="shared" si="6"/>
        <v>2010Třebíč</v>
      </c>
      <c r="C247" s="13">
        <v>2010</v>
      </c>
      <c r="D247" s="14" t="s">
        <v>75</v>
      </c>
      <c r="E247" s="14" t="s">
        <v>67</v>
      </c>
      <c r="F247" s="28">
        <v>91</v>
      </c>
      <c r="G247" s="13">
        <v>51</v>
      </c>
      <c r="H247" s="75">
        <v>215</v>
      </c>
      <c r="I247" s="13">
        <v>555</v>
      </c>
      <c r="J247" s="13">
        <v>588</v>
      </c>
      <c r="K247" s="13">
        <v>33</v>
      </c>
      <c r="L247" s="15">
        <f t="shared" si="7"/>
        <v>20.48469387755102</v>
      </c>
    </row>
    <row r="248" spans="1:12" x14ac:dyDescent="0.25">
      <c r="A248" s="13">
        <v>71</v>
      </c>
      <c r="B248" s="80" t="str">
        <f t="shared" si="6"/>
        <v>2010Uherské Hradiště</v>
      </c>
      <c r="C248" s="13">
        <v>2010</v>
      </c>
      <c r="D248" s="14" t="s">
        <v>76</v>
      </c>
      <c r="E248" s="14" t="s">
        <v>67</v>
      </c>
      <c r="F248" s="28">
        <v>348</v>
      </c>
      <c r="G248" s="13">
        <v>116</v>
      </c>
      <c r="H248" s="75">
        <v>1007</v>
      </c>
      <c r="I248" s="13">
        <v>1065</v>
      </c>
      <c r="J248" s="13">
        <v>1075</v>
      </c>
      <c r="K248" s="13">
        <v>159</v>
      </c>
      <c r="L248" s="15">
        <f t="shared" si="7"/>
        <v>53.986046511627904</v>
      </c>
    </row>
    <row r="249" spans="1:12" x14ac:dyDescent="0.25">
      <c r="A249" s="13">
        <v>72</v>
      </c>
      <c r="B249" s="80" t="str">
        <f t="shared" si="6"/>
        <v>2010Vyškov</v>
      </c>
      <c r="C249" s="13">
        <v>2010</v>
      </c>
      <c r="D249" s="14" t="s">
        <v>77</v>
      </c>
      <c r="E249" s="14" t="s">
        <v>67</v>
      </c>
      <c r="F249" s="28">
        <v>148</v>
      </c>
      <c r="G249" s="13">
        <v>103</v>
      </c>
      <c r="H249" s="75">
        <v>304</v>
      </c>
      <c r="I249" s="13">
        <v>615</v>
      </c>
      <c r="J249" s="13">
        <v>605</v>
      </c>
      <c r="K249" s="13">
        <v>75</v>
      </c>
      <c r="L249" s="15">
        <f t="shared" si="7"/>
        <v>45.247933884297524</v>
      </c>
    </row>
    <row r="250" spans="1:12" x14ac:dyDescent="0.25">
      <c r="A250" s="13">
        <v>73</v>
      </c>
      <c r="B250" s="80" t="str">
        <f t="shared" si="6"/>
        <v>2010Zlín</v>
      </c>
      <c r="C250" s="13">
        <v>2010</v>
      </c>
      <c r="D250" s="14" t="s">
        <v>78</v>
      </c>
      <c r="E250" s="14" t="s">
        <v>67</v>
      </c>
      <c r="F250" s="28">
        <v>264</v>
      </c>
      <c r="G250" s="13">
        <v>99</v>
      </c>
      <c r="H250" s="75">
        <v>587</v>
      </c>
      <c r="I250" s="13">
        <v>1159</v>
      </c>
      <c r="J250" s="13">
        <v>1206</v>
      </c>
      <c r="K250" s="13">
        <v>137</v>
      </c>
      <c r="L250" s="15">
        <f t="shared" si="7"/>
        <v>41.463515754560532</v>
      </c>
    </row>
    <row r="251" spans="1:12" x14ac:dyDescent="0.25">
      <c r="A251" s="13">
        <v>74</v>
      </c>
      <c r="B251" s="80" t="str">
        <f t="shared" si="6"/>
        <v>2010Znojmo</v>
      </c>
      <c r="C251" s="13">
        <v>2010</v>
      </c>
      <c r="D251" s="14" t="s">
        <v>79</v>
      </c>
      <c r="E251" s="14" t="s">
        <v>67</v>
      </c>
      <c r="F251" s="28">
        <v>152</v>
      </c>
      <c r="G251" s="13">
        <v>79</v>
      </c>
      <c r="H251" s="75">
        <v>311</v>
      </c>
      <c r="I251" s="13">
        <v>899</v>
      </c>
      <c r="J251" s="13">
        <v>841</v>
      </c>
      <c r="K251" s="13">
        <v>203</v>
      </c>
      <c r="L251" s="15">
        <f t="shared" si="7"/>
        <v>88.103448275862078</v>
      </c>
    </row>
    <row r="252" spans="1:12" x14ac:dyDescent="0.25">
      <c r="A252" s="13">
        <v>75</v>
      </c>
      <c r="B252" s="80" t="str">
        <f t="shared" si="6"/>
        <v>2010Žďár nad Sázavou</v>
      </c>
      <c r="C252" s="13">
        <v>2010</v>
      </c>
      <c r="D252" s="14" t="s">
        <v>80</v>
      </c>
      <c r="E252" s="14" t="s">
        <v>67</v>
      </c>
      <c r="F252" s="28">
        <v>221</v>
      </c>
      <c r="G252" s="13">
        <v>87</v>
      </c>
      <c r="H252" s="75">
        <v>460</v>
      </c>
      <c r="I252" s="13">
        <v>651</v>
      </c>
      <c r="J252" s="13">
        <v>628</v>
      </c>
      <c r="K252" s="13">
        <v>119</v>
      </c>
      <c r="L252" s="15">
        <f t="shared" si="7"/>
        <v>69.164012738853515</v>
      </c>
    </row>
    <row r="253" spans="1:12" x14ac:dyDescent="0.25">
      <c r="A253" s="13">
        <v>76</v>
      </c>
      <c r="B253" s="80" t="str">
        <f t="shared" si="6"/>
        <v>2010Bruntál</v>
      </c>
      <c r="C253" s="13">
        <v>2010</v>
      </c>
      <c r="D253" s="14" t="s">
        <v>81</v>
      </c>
      <c r="E253" s="14" t="s">
        <v>82</v>
      </c>
      <c r="F253" s="28">
        <v>181</v>
      </c>
      <c r="G253" s="13">
        <v>99</v>
      </c>
      <c r="H253" s="75">
        <v>439</v>
      </c>
      <c r="I253" s="13">
        <v>1182</v>
      </c>
      <c r="J253" s="13">
        <v>1198</v>
      </c>
      <c r="K253" s="13">
        <v>275</v>
      </c>
      <c r="L253" s="15">
        <f t="shared" si="7"/>
        <v>83.785475792988308</v>
      </c>
    </row>
    <row r="254" spans="1:12" x14ac:dyDescent="0.25">
      <c r="A254" s="13">
        <v>77</v>
      </c>
      <c r="B254" s="80" t="str">
        <f t="shared" si="6"/>
        <v>2010Frýdek-Místek</v>
      </c>
      <c r="C254" s="13">
        <v>2010</v>
      </c>
      <c r="D254" s="14" t="s">
        <v>83</v>
      </c>
      <c r="E254" s="14" t="s">
        <v>82</v>
      </c>
      <c r="F254" s="28">
        <v>158</v>
      </c>
      <c r="G254" s="13">
        <v>91</v>
      </c>
      <c r="H254" s="75">
        <v>351</v>
      </c>
      <c r="I254" s="13">
        <v>1726</v>
      </c>
      <c r="J254" s="13">
        <v>1751</v>
      </c>
      <c r="K254" s="13">
        <v>312</v>
      </c>
      <c r="L254" s="15">
        <f t="shared" si="7"/>
        <v>65.037121644774416</v>
      </c>
    </row>
    <row r="255" spans="1:12" x14ac:dyDescent="0.25">
      <c r="A255" s="13">
        <v>78</v>
      </c>
      <c r="B255" s="80" t="str">
        <f t="shared" si="6"/>
        <v>2010Jeseník</v>
      </c>
      <c r="C255" s="13">
        <v>2010</v>
      </c>
      <c r="D255" s="14" t="s">
        <v>84</v>
      </c>
      <c r="E255" s="14" t="s">
        <v>82</v>
      </c>
      <c r="F255" s="28">
        <v>130</v>
      </c>
      <c r="G255" s="13">
        <v>72</v>
      </c>
      <c r="H255" s="75">
        <v>292</v>
      </c>
      <c r="I255" s="13">
        <v>409</v>
      </c>
      <c r="J255" s="13">
        <v>389</v>
      </c>
      <c r="K255" s="13">
        <v>73</v>
      </c>
      <c r="L255" s="15">
        <f t="shared" si="7"/>
        <v>68.496143958868899</v>
      </c>
    </row>
    <row r="256" spans="1:12" x14ac:dyDescent="0.25">
      <c r="A256" s="13">
        <v>79</v>
      </c>
      <c r="B256" s="80" t="str">
        <f t="shared" si="6"/>
        <v>2010Karviná</v>
      </c>
      <c r="C256" s="13">
        <v>2010</v>
      </c>
      <c r="D256" s="14" t="s">
        <v>85</v>
      </c>
      <c r="E256" s="14" t="s">
        <v>82</v>
      </c>
      <c r="F256" s="28">
        <v>131</v>
      </c>
      <c r="G256" s="13">
        <v>66</v>
      </c>
      <c r="H256" s="75">
        <v>265</v>
      </c>
      <c r="I256" s="13">
        <v>2883</v>
      </c>
      <c r="J256" s="13">
        <v>2816</v>
      </c>
      <c r="K256" s="13">
        <v>461</v>
      </c>
      <c r="L256" s="15">
        <f t="shared" si="7"/>
        <v>59.753196022727266</v>
      </c>
    </row>
    <row r="257" spans="1:12" x14ac:dyDescent="0.25">
      <c r="A257" s="13">
        <v>80</v>
      </c>
      <c r="B257" s="80" t="str">
        <f t="shared" si="6"/>
        <v>2010Nový Jičín</v>
      </c>
      <c r="C257" s="13">
        <v>2010</v>
      </c>
      <c r="D257" s="14" t="s">
        <v>86</v>
      </c>
      <c r="E257" s="14" t="s">
        <v>82</v>
      </c>
      <c r="F257" s="28">
        <v>176</v>
      </c>
      <c r="G257" s="13">
        <v>93</v>
      </c>
      <c r="H257" s="75">
        <v>386</v>
      </c>
      <c r="I257" s="13">
        <v>1237</v>
      </c>
      <c r="J257" s="13">
        <v>1229</v>
      </c>
      <c r="K257" s="13">
        <v>245</v>
      </c>
      <c r="L257" s="15">
        <f t="shared" si="7"/>
        <v>72.762408462164359</v>
      </c>
    </row>
    <row r="258" spans="1:12" x14ac:dyDescent="0.25">
      <c r="A258" s="13">
        <v>81</v>
      </c>
      <c r="B258" s="80" t="str">
        <f t="shared" si="6"/>
        <v>2010Olomouc</v>
      </c>
      <c r="C258" s="13">
        <v>2010</v>
      </c>
      <c r="D258" s="14" t="s">
        <v>87</v>
      </c>
      <c r="E258" s="14" t="s">
        <v>82</v>
      </c>
      <c r="F258" s="28">
        <v>189</v>
      </c>
      <c r="G258" s="13">
        <v>72</v>
      </c>
      <c r="H258" s="75">
        <v>508</v>
      </c>
      <c r="I258" s="13">
        <v>1904</v>
      </c>
      <c r="J258" s="13">
        <v>1948</v>
      </c>
      <c r="K258" s="13">
        <v>233</v>
      </c>
      <c r="L258" s="15">
        <f t="shared" si="7"/>
        <v>43.657597535934293</v>
      </c>
    </row>
    <row r="259" spans="1:12" x14ac:dyDescent="0.25">
      <c r="A259" s="13">
        <v>82</v>
      </c>
      <c r="B259" s="80" t="str">
        <f t="shared" si="6"/>
        <v>2010Opava</v>
      </c>
      <c r="C259" s="13">
        <v>2010</v>
      </c>
      <c r="D259" s="14" t="s">
        <v>88</v>
      </c>
      <c r="E259" s="14" t="s">
        <v>82</v>
      </c>
      <c r="F259" s="28">
        <v>213</v>
      </c>
      <c r="G259" s="13">
        <v>100</v>
      </c>
      <c r="H259" s="75">
        <v>563</v>
      </c>
      <c r="I259" s="13">
        <v>1232</v>
      </c>
      <c r="J259" s="13">
        <v>1200</v>
      </c>
      <c r="K259" s="13">
        <v>221</v>
      </c>
      <c r="L259" s="15">
        <f t="shared" si="7"/>
        <v>67.220833333333331</v>
      </c>
    </row>
    <row r="260" spans="1:12" x14ac:dyDescent="0.25">
      <c r="A260" s="13">
        <v>83</v>
      </c>
      <c r="B260" s="80" t="str">
        <f t="shared" si="6"/>
        <v>2010Ostrava</v>
      </c>
      <c r="C260" s="13">
        <v>2010</v>
      </c>
      <c r="D260" s="14" t="s">
        <v>89</v>
      </c>
      <c r="E260" s="14" t="s">
        <v>82</v>
      </c>
      <c r="F260" s="28">
        <v>229</v>
      </c>
      <c r="G260" s="13">
        <v>113</v>
      </c>
      <c r="H260" s="75">
        <v>582</v>
      </c>
      <c r="I260" s="13">
        <v>3702</v>
      </c>
      <c r="J260" s="13">
        <v>3793</v>
      </c>
      <c r="K260" s="13">
        <v>837</v>
      </c>
      <c r="L260" s="15">
        <f t="shared" si="7"/>
        <v>80.544423938834697</v>
      </c>
    </row>
    <row r="261" spans="1:12" x14ac:dyDescent="0.25">
      <c r="A261" s="13">
        <v>84</v>
      </c>
      <c r="B261" s="80" t="str">
        <f t="shared" si="6"/>
        <v>2010Přerov</v>
      </c>
      <c r="C261" s="13">
        <v>2010</v>
      </c>
      <c r="D261" s="14" t="s">
        <v>90</v>
      </c>
      <c r="E261" s="14" t="s">
        <v>82</v>
      </c>
      <c r="F261" s="28">
        <v>183</v>
      </c>
      <c r="G261" s="13">
        <v>94</v>
      </c>
      <c r="H261" s="75">
        <v>430</v>
      </c>
      <c r="I261" s="13">
        <v>1192</v>
      </c>
      <c r="J261" s="13">
        <v>1160</v>
      </c>
      <c r="K261" s="13">
        <v>178</v>
      </c>
      <c r="L261" s="15">
        <f t="shared" si="7"/>
        <v>56.008620689655174</v>
      </c>
    </row>
    <row r="262" spans="1:12" x14ac:dyDescent="0.25">
      <c r="A262" s="13">
        <v>85</v>
      </c>
      <c r="B262" s="80" t="str">
        <f t="shared" si="6"/>
        <v>2010Šumperk</v>
      </c>
      <c r="C262" s="13">
        <v>2010</v>
      </c>
      <c r="D262" s="14" t="s">
        <v>91</v>
      </c>
      <c r="E262" s="14" t="s">
        <v>82</v>
      </c>
      <c r="F262" s="28">
        <v>108</v>
      </c>
      <c r="G262" s="13">
        <v>63</v>
      </c>
      <c r="H262" s="75">
        <v>231</v>
      </c>
      <c r="I262" s="13">
        <v>995</v>
      </c>
      <c r="J262" s="13">
        <v>985</v>
      </c>
      <c r="K262" s="13">
        <v>153</v>
      </c>
      <c r="L262" s="15">
        <f t="shared" si="7"/>
        <v>56.695431472081218</v>
      </c>
    </row>
    <row r="263" spans="1:12" x14ac:dyDescent="0.25">
      <c r="A263" s="13">
        <v>86</v>
      </c>
      <c r="B263" s="80" t="str">
        <f t="shared" ref="B263:B326" si="8">CONCATENATE(C263,D263)</f>
        <v>2010Vsetín</v>
      </c>
      <c r="C263" s="13">
        <v>2010</v>
      </c>
      <c r="D263" s="14" t="s">
        <v>92</v>
      </c>
      <c r="E263" s="14" t="s">
        <v>82</v>
      </c>
      <c r="F263" s="28">
        <v>183</v>
      </c>
      <c r="G263" s="13">
        <v>89</v>
      </c>
      <c r="H263" s="75">
        <v>424</v>
      </c>
      <c r="I263" s="13">
        <v>1094</v>
      </c>
      <c r="J263" s="13">
        <v>1076</v>
      </c>
      <c r="K263" s="13">
        <v>186</v>
      </c>
      <c r="L263" s="15">
        <f t="shared" ref="L263:L326" si="9">K263/J263*365</f>
        <v>63.094795539033456</v>
      </c>
    </row>
    <row r="264" spans="1:12" x14ac:dyDescent="0.25">
      <c r="A264" s="13">
        <v>1</v>
      </c>
      <c r="B264" s="80" t="str">
        <f t="shared" si="8"/>
        <v>2011Praha 1</v>
      </c>
      <c r="C264" s="13">
        <v>2011</v>
      </c>
      <c r="D264" s="14" t="s">
        <v>2</v>
      </c>
      <c r="E264" s="14" t="s">
        <v>3</v>
      </c>
      <c r="F264" s="28">
        <v>167</v>
      </c>
      <c r="G264" s="13">
        <v>72</v>
      </c>
      <c r="H264" s="75">
        <v>461</v>
      </c>
      <c r="I264" s="13">
        <v>1488</v>
      </c>
      <c r="J264" s="13">
        <v>1417</v>
      </c>
      <c r="K264" s="13">
        <v>282</v>
      </c>
      <c r="L264" s="15">
        <f t="shared" si="9"/>
        <v>72.639378969654203</v>
      </c>
    </row>
    <row r="265" spans="1:12" x14ac:dyDescent="0.25">
      <c r="A265" s="13">
        <v>2</v>
      </c>
      <c r="B265" s="80" t="str">
        <f t="shared" si="8"/>
        <v>2011Praha 2</v>
      </c>
      <c r="C265" s="13">
        <v>2011</v>
      </c>
      <c r="D265" s="14" t="s">
        <v>4</v>
      </c>
      <c r="E265" s="14" t="s">
        <v>3</v>
      </c>
      <c r="F265" s="28">
        <v>148</v>
      </c>
      <c r="G265" s="13">
        <v>78</v>
      </c>
      <c r="H265" s="75">
        <v>302</v>
      </c>
      <c r="I265" s="13">
        <v>2771</v>
      </c>
      <c r="J265" s="13">
        <v>2770</v>
      </c>
      <c r="K265" s="13">
        <v>259</v>
      </c>
      <c r="L265" s="15">
        <f t="shared" si="9"/>
        <v>34.128158844765345</v>
      </c>
    </row>
    <row r="266" spans="1:12" x14ac:dyDescent="0.25">
      <c r="A266" s="13">
        <v>3</v>
      </c>
      <c r="B266" s="80" t="str">
        <f t="shared" si="8"/>
        <v>2011Praha 3</v>
      </c>
      <c r="C266" s="13">
        <v>2011</v>
      </c>
      <c r="D266" s="14" t="s">
        <v>5</v>
      </c>
      <c r="E266" s="14" t="s">
        <v>3</v>
      </c>
      <c r="F266" s="28">
        <v>132</v>
      </c>
      <c r="G266" s="13">
        <v>92</v>
      </c>
      <c r="H266" s="75">
        <v>334</v>
      </c>
      <c r="I266" s="13">
        <v>587</v>
      </c>
      <c r="J266" s="13">
        <v>577</v>
      </c>
      <c r="K266" s="13">
        <v>77</v>
      </c>
      <c r="L266" s="15">
        <f t="shared" si="9"/>
        <v>48.708838821490474</v>
      </c>
    </row>
    <row r="267" spans="1:12" x14ac:dyDescent="0.25">
      <c r="A267" s="13">
        <v>4</v>
      </c>
      <c r="B267" s="80" t="str">
        <f t="shared" si="8"/>
        <v>2011Praha 4</v>
      </c>
      <c r="C267" s="13">
        <v>2011</v>
      </c>
      <c r="D267" s="14" t="s">
        <v>6</v>
      </c>
      <c r="E267" s="14" t="s">
        <v>3</v>
      </c>
      <c r="F267" s="28">
        <v>141</v>
      </c>
      <c r="G267" s="13">
        <v>70</v>
      </c>
      <c r="H267" s="75">
        <v>314</v>
      </c>
      <c r="I267" s="13">
        <v>1775</v>
      </c>
      <c r="J267" s="13">
        <v>1765</v>
      </c>
      <c r="K267" s="13">
        <v>172</v>
      </c>
      <c r="L267" s="15">
        <f t="shared" si="9"/>
        <v>35.569405099150138</v>
      </c>
    </row>
    <row r="268" spans="1:12" x14ac:dyDescent="0.25">
      <c r="A268" s="13">
        <v>5</v>
      </c>
      <c r="B268" s="80" t="str">
        <f t="shared" si="8"/>
        <v>2011Praha 5</v>
      </c>
      <c r="C268" s="13">
        <v>2011</v>
      </c>
      <c r="D268" s="14" t="s">
        <v>7</v>
      </c>
      <c r="E268" s="14" t="s">
        <v>3</v>
      </c>
      <c r="F268" s="28">
        <v>123</v>
      </c>
      <c r="G268" s="13">
        <v>58</v>
      </c>
      <c r="H268" s="75">
        <v>268</v>
      </c>
      <c r="I268" s="13">
        <v>1321</v>
      </c>
      <c r="J268" s="13">
        <v>1359</v>
      </c>
      <c r="K268" s="13">
        <v>90</v>
      </c>
      <c r="L268" s="15">
        <f t="shared" si="9"/>
        <v>24.172185430463578</v>
      </c>
    </row>
    <row r="269" spans="1:12" x14ac:dyDescent="0.25">
      <c r="A269" s="13">
        <v>6</v>
      </c>
      <c r="B269" s="80" t="str">
        <f t="shared" si="8"/>
        <v>2011Praha 6</v>
      </c>
      <c r="C269" s="13">
        <v>2011</v>
      </c>
      <c r="D269" s="14" t="s">
        <v>8</v>
      </c>
      <c r="E269" s="14" t="s">
        <v>3</v>
      </c>
      <c r="F269" s="28">
        <v>397</v>
      </c>
      <c r="G269" s="13">
        <v>112</v>
      </c>
      <c r="H269" s="75">
        <v>1159</v>
      </c>
      <c r="I269" s="13">
        <v>790</v>
      </c>
      <c r="J269" s="13">
        <v>717</v>
      </c>
      <c r="K269" s="13">
        <v>229</v>
      </c>
      <c r="L269" s="15">
        <f t="shared" si="9"/>
        <v>116.57601115760112</v>
      </c>
    </row>
    <row r="270" spans="1:12" x14ac:dyDescent="0.25">
      <c r="A270" s="13">
        <v>7</v>
      </c>
      <c r="B270" s="80" t="str">
        <f t="shared" si="8"/>
        <v>2011Praha 7</v>
      </c>
      <c r="C270" s="13">
        <v>2011</v>
      </c>
      <c r="D270" s="14" t="s">
        <v>9</v>
      </c>
      <c r="E270" s="14" t="s">
        <v>3</v>
      </c>
      <c r="F270" s="28">
        <v>281</v>
      </c>
      <c r="G270" s="13">
        <v>134</v>
      </c>
      <c r="H270" s="75">
        <v>722</v>
      </c>
      <c r="I270" s="13">
        <v>746</v>
      </c>
      <c r="J270" s="13">
        <v>809</v>
      </c>
      <c r="K270" s="13">
        <v>123</v>
      </c>
      <c r="L270" s="15">
        <f t="shared" si="9"/>
        <v>55.494437577255873</v>
      </c>
    </row>
    <row r="271" spans="1:12" x14ac:dyDescent="0.25">
      <c r="A271" s="13">
        <v>8</v>
      </c>
      <c r="B271" s="80" t="str">
        <f t="shared" si="8"/>
        <v>2011Praha 8</v>
      </c>
      <c r="C271" s="13">
        <v>2011</v>
      </c>
      <c r="D271" s="14" t="s">
        <v>10</v>
      </c>
      <c r="E271" s="14" t="s">
        <v>3</v>
      </c>
      <c r="F271" s="28">
        <v>129</v>
      </c>
      <c r="G271" s="13">
        <v>74</v>
      </c>
      <c r="H271" s="75">
        <v>287</v>
      </c>
      <c r="I271" s="13">
        <v>1005</v>
      </c>
      <c r="J271" s="13">
        <v>995</v>
      </c>
      <c r="K271" s="13">
        <v>135</v>
      </c>
      <c r="L271" s="15">
        <f t="shared" si="9"/>
        <v>49.522613065326638</v>
      </c>
    </row>
    <row r="272" spans="1:12" x14ac:dyDescent="0.25">
      <c r="A272" s="13">
        <v>9</v>
      </c>
      <c r="B272" s="80" t="str">
        <f t="shared" si="8"/>
        <v>2011Praha 9</v>
      </c>
      <c r="C272" s="13">
        <v>2011</v>
      </c>
      <c r="D272" s="14" t="s">
        <v>11</v>
      </c>
      <c r="E272" s="14" t="s">
        <v>3</v>
      </c>
      <c r="F272" s="28">
        <v>124</v>
      </c>
      <c r="G272" s="13">
        <v>68</v>
      </c>
      <c r="H272" s="75">
        <v>337</v>
      </c>
      <c r="I272" s="13">
        <v>1308</v>
      </c>
      <c r="J272" s="13">
        <v>1359</v>
      </c>
      <c r="K272" s="13">
        <v>91</v>
      </c>
      <c r="L272" s="15">
        <f t="shared" si="9"/>
        <v>24.440765268579838</v>
      </c>
    </row>
    <row r="273" spans="1:12" x14ac:dyDescent="0.25">
      <c r="A273" s="13">
        <v>10</v>
      </c>
      <c r="B273" s="80" t="str">
        <f t="shared" si="8"/>
        <v>2011Praha 10</v>
      </c>
      <c r="C273" s="13">
        <v>2011</v>
      </c>
      <c r="D273" s="14" t="s">
        <v>12</v>
      </c>
      <c r="E273" s="14" t="s">
        <v>3</v>
      </c>
      <c r="F273" s="28">
        <v>152</v>
      </c>
      <c r="G273" s="13">
        <v>95</v>
      </c>
      <c r="H273" s="75">
        <v>362</v>
      </c>
      <c r="I273" s="13">
        <v>1258</v>
      </c>
      <c r="J273" s="13">
        <v>1230</v>
      </c>
      <c r="K273" s="13">
        <v>247</v>
      </c>
      <c r="L273" s="15">
        <f t="shared" si="9"/>
        <v>73.296747967479675</v>
      </c>
    </row>
    <row r="274" spans="1:12" x14ac:dyDescent="0.25">
      <c r="A274" s="13">
        <v>11</v>
      </c>
      <c r="B274" s="80" t="str">
        <f t="shared" si="8"/>
        <v>2011Beroun</v>
      </c>
      <c r="C274" s="13">
        <v>2011</v>
      </c>
      <c r="D274" s="14" t="s">
        <v>13</v>
      </c>
      <c r="E274" s="14" t="s">
        <v>14</v>
      </c>
      <c r="F274" s="28">
        <v>142</v>
      </c>
      <c r="G274" s="13">
        <v>72</v>
      </c>
      <c r="H274" s="75">
        <v>339</v>
      </c>
      <c r="I274" s="13">
        <v>788</v>
      </c>
      <c r="J274" s="13">
        <v>800</v>
      </c>
      <c r="K274" s="13">
        <v>78</v>
      </c>
      <c r="L274" s="15">
        <f t="shared" si="9"/>
        <v>35.587499999999999</v>
      </c>
    </row>
    <row r="275" spans="1:12" x14ac:dyDescent="0.25">
      <c r="A275" s="13">
        <v>12</v>
      </c>
      <c r="B275" s="80" t="str">
        <f t="shared" si="8"/>
        <v>2011Benešov</v>
      </c>
      <c r="C275" s="13">
        <v>2011</v>
      </c>
      <c r="D275" s="14" t="s">
        <v>15</v>
      </c>
      <c r="E275" s="14" t="s">
        <v>14</v>
      </c>
      <c r="F275" s="28">
        <v>164</v>
      </c>
      <c r="G275" s="13">
        <v>85</v>
      </c>
      <c r="H275" s="75">
        <v>453</v>
      </c>
      <c r="I275" s="13">
        <v>726</v>
      </c>
      <c r="J275" s="13">
        <v>771</v>
      </c>
      <c r="K275" s="13">
        <v>58</v>
      </c>
      <c r="L275" s="15">
        <f t="shared" si="9"/>
        <v>27.457846952010375</v>
      </c>
    </row>
    <row r="276" spans="1:12" x14ac:dyDescent="0.25">
      <c r="A276" s="13">
        <v>13</v>
      </c>
      <c r="B276" s="80" t="str">
        <f t="shared" si="8"/>
        <v>2011Kladno</v>
      </c>
      <c r="C276" s="13">
        <v>2011</v>
      </c>
      <c r="D276" s="14" t="s">
        <v>16</v>
      </c>
      <c r="E276" s="14" t="s">
        <v>14</v>
      </c>
      <c r="F276" s="28">
        <v>117</v>
      </c>
      <c r="G276" s="13">
        <v>71</v>
      </c>
      <c r="H276" s="75">
        <v>236</v>
      </c>
      <c r="I276" s="13">
        <v>1383</v>
      </c>
      <c r="J276" s="13">
        <v>1439</v>
      </c>
      <c r="K276" s="13">
        <v>127</v>
      </c>
      <c r="L276" s="15">
        <f t="shared" si="9"/>
        <v>32.213342599027101</v>
      </c>
    </row>
    <row r="277" spans="1:12" x14ac:dyDescent="0.25">
      <c r="A277" s="13">
        <v>14</v>
      </c>
      <c r="B277" s="80" t="str">
        <f t="shared" si="8"/>
        <v>2011Kolín</v>
      </c>
      <c r="C277" s="13">
        <v>2011</v>
      </c>
      <c r="D277" s="14" t="s">
        <v>17</v>
      </c>
      <c r="E277" s="14" t="s">
        <v>14</v>
      </c>
      <c r="F277" s="28">
        <v>141</v>
      </c>
      <c r="G277" s="13">
        <v>86</v>
      </c>
      <c r="H277" s="75">
        <v>328</v>
      </c>
      <c r="I277" s="13">
        <v>967</v>
      </c>
      <c r="J277" s="13">
        <v>968</v>
      </c>
      <c r="K277" s="13">
        <v>107</v>
      </c>
      <c r="L277" s="15">
        <f t="shared" si="9"/>
        <v>40.346074380165291</v>
      </c>
    </row>
    <row r="278" spans="1:12" x14ac:dyDescent="0.25">
      <c r="A278" s="13">
        <v>15</v>
      </c>
      <c r="B278" s="80" t="str">
        <f t="shared" si="8"/>
        <v>2011Kutná Hora</v>
      </c>
      <c r="C278" s="13">
        <v>2011</v>
      </c>
      <c r="D278" s="14" t="s">
        <v>18</v>
      </c>
      <c r="E278" s="14" t="s">
        <v>14</v>
      </c>
      <c r="F278" s="28">
        <v>95</v>
      </c>
      <c r="G278" s="13">
        <v>48</v>
      </c>
      <c r="H278" s="75">
        <v>197</v>
      </c>
      <c r="I278" s="13">
        <v>599</v>
      </c>
      <c r="J278" s="13">
        <v>605</v>
      </c>
      <c r="K278" s="13">
        <v>29</v>
      </c>
      <c r="L278" s="15">
        <f t="shared" si="9"/>
        <v>17.495867768595041</v>
      </c>
    </row>
    <row r="279" spans="1:12" x14ac:dyDescent="0.25">
      <c r="A279" s="13">
        <v>16</v>
      </c>
      <c r="B279" s="80" t="str">
        <f t="shared" si="8"/>
        <v>2011Mělník</v>
      </c>
      <c r="C279" s="13">
        <v>2011</v>
      </c>
      <c r="D279" s="14" t="s">
        <v>19</v>
      </c>
      <c r="E279" s="14" t="s">
        <v>14</v>
      </c>
      <c r="F279" s="28">
        <v>136</v>
      </c>
      <c r="G279" s="13">
        <v>90</v>
      </c>
      <c r="H279" s="75">
        <v>321</v>
      </c>
      <c r="I279" s="13">
        <v>1115</v>
      </c>
      <c r="J279" s="13">
        <v>1161</v>
      </c>
      <c r="K279" s="13">
        <v>106</v>
      </c>
      <c r="L279" s="15">
        <f t="shared" si="9"/>
        <v>33.324720068906117</v>
      </c>
    </row>
    <row r="280" spans="1:12" x14ac:dyDescent="0.25">
      <c r="A280" s="13">
        <v>17</v>
      </c>
      <c r="B280" s="80" t="str">
        <f t="shared" si="8"/>
        <v>2011Mladá Boleslav</v>
      </c>
      <c r="C280" s="13">
        <v>2011</v>
      </c>
      <c r="D280" s="14" t="s">
        <v>20</v>
      </c>
      <c r="E280" s="14" t="s">
        <v>14</v>
      </c>
      <c r="F280" s="28">
        <v>95</v>
      </c>
      <c r="G280" s="13">
        <v>52</v>
      </c>
      <c r="H280" s="75">
        <v>216</v>
      </c>
      <c r="I280" s="13">
        <v>1157</v>
      </c>
      <c r="J280" s="13">
        <v>1181</v>
      </c>
      <c r="K280" s="13">
        <v>44</v>
      </c>
      <c r="L280" s="15">
        <f t="shared" si="9"/>
        <v>13.598645215918712</v>
      </c>
    </row>
    <row r="281" spans="1:12" x14ac:dyDescent="0.25">
      <c r="A281" s="13">
        <v>18</v>
      </c>
      <c r="B281" s="80" t="str">
        <f t="shared" si="8"/>
        <v>2011Nymburk</v>
      </c>
      <c r="C281" s="13">
        <v>2011</v>
      </c>
      <c r="D281" s="14" t="s">
        <v>21</v>
      </c>
      <c r="E281" s="14" t="s">
        <v>14</v>
      </c>
      <c r="F281" s="28">
        <v>97</v>
      </c>
      <c r="G281" s="13">
        <v>63</v>
      </c>
      <c r="H281" s="75">
        <v>208</v>
      </c>
      <c r="I281" s="13">
        <v>1008</v>
      </c>
      <c r="J281" s="13">
        <v>1011</v>
      </c>
      <c r="K281" s="13">
        <v>93</v>
      </c>
      <c r="L281" s="15">
        <f t="shared" si="9"/>
        <v>33.575667655786347</v>
      </c>
    </row>
    <row r="282" spans="1:12" x14ac:dyDescent="0.25">
      <c r="A282" s="13">
        <v>19</v>
      </c>
      <c r="B282" s="80" t="str">
        <f t="shared" si="8"/>
        <v>2011Praha-Východ</v>
      </c>
      <c r="C282" s="13">
        <v>2011</v>
      </c>
      <c r="D282" s="14" t="s">
        <v>134</v>
      </c>
      <c r="E282" s="14" t="s">
        <v>14</v>
      </c>
      <c r="F282" s="28">
        <v>139</v>
      </c>
      <c r="G282" s="13">
        <v>90</v>
      </c>
      <c r="H282" s="75">
        <v>296</v>
      </c>
      <c r="I282" s="13">
        <v>1558</v>
      </c>
      <c r="J282" s="13">
        <v>1547</v>
      </c>
      <c r="K282" s="13">
        <v>133</v>
      </c>
      <c r="L282" s="15">
        <f t="shared" si="9"/>
        <v>31.380090497737555</v>
      </c>
    </row>
    <row r="283" spans="1:12" x14ac:dyDescent="0.25">
      <c r="A283" s="13">
        <v>20</v>
      </c>
      <c r="B283" s="80" t="str">
        <f t="shared" si="8"/>
        <v>2011Praha-Západ</v>
      </c>
      <c r="C283" s="13">
        <v>2011</v>
      </c>
      <c r="D283" s="14" t="s">
        <v>135</v>
      </c>
      <c r="E283" s="14" t="s">
        <v>14</v>
      </c>
      <c r="F283" s="28">
        <v>222</v>
      </c>
      <c r="G283" s="13">
        <v>146</v>
      </c>
      <c r="H283" s="75">
        <v>477</v>
      </c>
      <c r="I283" s="13">
        <v>1457</v>
      </c>
      <c r="J283" s="13">
        <v>1356</v>
      </c>
      <c r="K283" s="13">
        <v>266</v>
      </c>
      <c r="L283" s="15">
        <f t="shared" si="9"/>
        <v>71.600294985250727</v>
      </c>
    </row>
    <row r="284" spans="1:12" x14ac:dyDescent="0.25">
      <c r="A284" s="13">
        <v>21</v>
      </c>
      <c r="B284" s="80" t="str">
        <f t="shared" si="8"/>
        <v>2011Příbram</v>
      </c>
      <c r="C284" s="13">
        <v>2011</v>
      </c>
      <c r="D284" s="14" t="s">
        <v>22</v>
      </c>
      <c r="E284" s="14" t="s">
        <v>14</v>
      </c>
      <c r="F284" s="28">
        <v>187</v>
      </c>
      <c r="G284" s="13">
        <v>122</v>
      </c>
      <c r="H284" s="75">
        <v>442</v>
      </c>
      <c r="I284" s="13">
        <v>1117</v>
      </c>
      <c r="J284" s="13">
        <v>1149</v>
      </c>
      <c r="K284" s="13">
        <v>115</v>
      </c>
      <c r="L284" s="15">
        <f t="shared" si="9"/>
        <v>36.531766753698868</v>
      </c>
    </row>
    <row r="285" spans="1:12" x14ac:dyDescent="0.25">
      <c r="A285" s="13">
        <v>22</v>
      </c>
      <c r="B285" s="80" t="str">
        <f t="shared" si="8"/>
        <v>2011Rakovník</v>
      </c>
      <c r="C285" s="13">
        <v>2011</v>
      </c>
      <c r="D285" s="14" t="s">
        <v>23</v>
      </c>
      <c r="E285" s="14" t="s">
        <v>14</v>
      </c>
      <c r="F285" s="28">
        <v>143</v>
      </c>
      <c r="G285" s="13">
        <v>64</v>
      </c>
      <c r="H285" s="75">
        <v>351</v>
      </c>
      <c r="I285" s="13">
        <v>470</v>
      </c>
      <c r="J285" s="13">
        <v>481</v>
      </c>
      <c r="K285" s="13">
        <v>35</v>
      </c>
      <c r="L285" s="15">
        <f t="shared" si="9"/>
        <v>26.55925155925156</v>
      </c>
    </row>
    <row r="286" spans="1:12" x14ac:dyDescent="0.25">
      <c r="A286" s="13">
        <v>23</v>
      </c>
      <c r="B286" s="80" t="str">
        <f t="shared" si="8"/>
        <v>2011České Budějovice</v>
      </c>
      <c r="C286" s="13">
        <v>2011</v>
      </c>
      <c r="D286" s="14" t="s">
        <v>24</v>
      </c>
      <c r="E286" s="14" t="s">
        <v>25</v>
      </c>
      <c r="F286" s="28">
        <v>158</v>
      </c>
      <c r="G286" s="13">
        <v>117</v>
      </c>
      <c r="H286" s="75">
        <v>327</v>
      </c>
      <c r="I286" s="13">
        <v>1802</v>
      </c>
      <c r="J286" s="13">
        <v>1809</v>
      </c>
      <c r="K286" s="13">
        <v>357</v>
      </c>
      <c r="L286" s="15">
        <f t="shared" si="9"/>
        <v>72.031509121061362</v>
      </c>
    </row>
    <row r="287" spans="1:12" x14ac:dyDescent="0.25">
      <c r="A287" s="13">
        <v>24</v>
      </c>
      <c r="B287" s="80" t="str">
        <f t="shared" si="8"/>
        <v>2011Český Krumlov</v>
      </c>
      <c r="C287" s="13">
        <v>2011</v>
      </c>
      <c r="D287" s="14" t="s">
        <v>26</v>
      </c>
      <c r="E287" s="14" t="s">
        <v>25</v>
      </c>
      <c r="F287" s="28">
        <v>82</v>
      </c>
      <c r="G287" s="13">
        <v>56</v>
      </c>
      <c r="H287" s="75">
        <v>153</v>
      </c>
      <c r="I287" s="13">
        <v>590</v>
      </c>
      <c r="J287" s="13">
        <v>594</v>
      </c>
      <c r="K287" s="13">
        <v>66</v>
      </c>
      <c r="L287" s="15">
        <f t="shared" si="9"/>
        <v>40.55555555555555</v>
      </c>
    </row>
    <row r="288" spans="1:12" x14ac:dyDescent="0.25">
      <c r="A288" s="13">
        <v>25</v>
      </c>
      <c r="B288" s="80" t="str">
        <f t="shared" si="8"/>
        <v>2011Jindřichův Hradec</v>
      </c>
      <c r="C288" s="13">
        <v>2011</v>
      </c>
      <c r="D288" s="14" t="s">
        <v>27</v>
      </c>
      <c r="E288" s="14" t="s">
        <v>25</v>
      </c>
      <c r="F288" s="28">
        <v>124</v>
      </c>
      <c r="G288" s="13">
        <v>67</v>
      </c>
      <c r="H288" s="75">
        <v>252</v>
      </c>
      <c r="I288" s="13">
        <v>738</v>
      </c>
      <c r="J288" s="13">
        <v>732</v>
      </c>
      <c r="K288" s="13">
        <v>89</v>
      </c>
      <c r="L288" s="15">
        <f t="shared" si="9"/>
        <v>44.378415300546443</v>
      </c>
    </row>
    <row r="289" spans="1:12" x14ac:dyDescent="0.25">
      <c r="A289" s="13">
        <v>26</v>
      </c>
      <c r="B289" s="80" t="str">
        <f t="shared" si="8"/>
        <v>2011Pelhřimov</v>
      </c>
      <c r="C289" s="13">
        <v>2011</v>
      </c>
      <c r="D289" s="14" t="s">
        <v>28</v>
      </c>
      <c r="E289" s="14" t="s">
        <v>25</v>
      </c>
      <c r="F289" s="28">
        <v>82</v>
      </c>
      <c r="G289" s="13">
        <v>55</v>
      </c>
      <c r="H289" s="75">
        <v>177</v>
      </c>
      <c r="I289" s="13">
        <v>466</v>
      </c>
      <c r="J289" s="13">
        <v>460</v>
      </c>
      <c r="K289" s="13">
        <v>51</v>
      </c>
      <c r="L289" s="15">
        <f t="shared" si="9"/>
        <v>40.467391304347828</v>
      </c>
    </row>
    <row r="290" spans="1:12" x14ac:dyDescent="0.25">
      <c r="A290" s="13">
        <v>27</v>
      </c>
      <c r="B290" s="80" t="str">
        <f t="shared" si="8"/>
        <v>2011Písek</v>
      </c>
      <c r="C290" s="13">
        <v>2011</v>
      </c>
      <c r="D290" s="14" t="s">
        <v>29</v>
      </c>
      <c r="E290" s="14" t="s">
        <v>25</v>
      </c>
      <c r="F290" s="28">
        <v>117</v>
      </c>
      <c r="G290" s="13">
        <v>68</v>
      </c>
      <c r="H290" s="75">
        <v>278</v>
      </c>
      <c r="I290" s="13">
        <v>628</v>
      </c>
      <c r="J290" s="13">
        <v>600</v>
      </c>
      <c r="K290" s="13">
        <v>109</v>
      </c>
      <c r="L290" s="15">
        <f t="shared" si="9"/>
        <v>66.308333333333337</v>
      </c>
    </row>
    <row r="291" spans="1:12" x14ac:dyDescent="0.25">
      <c r="A291" s="13">
        <v>28</v>
      </c>
      <c r="B291" s="80" t="str">
        <f t="shared" si="8"/>
        <v>2011Prachatice</v>
      </c>
      <c r="C291" s="13">
        <v>2011</v>
      </c>
      <c r="D291" s="14" t="s">
        <v>30</v>
      </c>
      <c r="E291" s="14" t="s">
        <v>25</v>
      </c>
      <c r="F291" s="28">
        <v>74</v>
      </c>
      <c r="G291" s="13">
        <v>51</v>
      </c>
      <c r="H291" s="75">
        <v>147</v>
      </c>
      <c r="I291" s="13">
        <v>438</v>
      </c>
      <c r="J291" s="13">
        <v>445</v>
      </c>
      <c r="K291" s="13">
        <v>32</v>
      </c>
      <c r="L291" s="15">
        <f t="shared" si="9"/>
        <v>26.247191011235959</v>
      </c>
    </row>
    <row r="292" spans="1:12" x14ac:dyDescent="0.25">
      <c r="A292" s="13">
        <v>29</v>
      </c>
      <c r="B292" s="80" t="str">
        <f t="shared" si="8"/>
        <v>2011Strakonice</v>
      </c>
      <c r="C292" s="13">
        <v>2011</v>
      </c>
      <c r="D292" s="14" t="s">
        <v>31</v>
      </c>
      <c r="E292" s="14" t="s">
        <v>25</v>
      </c>
      <c r="F292" s="28">
        <v>132</v>
      </c>
      <c r="G292" s="13">
        <v>88</v>
      </c>
      <c r="H292" s="75">
        <v>293</v>
      </c>
      <c r="I292" s="13">
        <v>671</v>
      </c>
      <c r="J292" s="13">
        <v>692</v>
      </c>
      <c r="K292" s="13">
        <v>86</v>
      </c>
      <c r="L292" s="15">
        <f t="shared" si="9"/>
        <v>45.361271676300575</v>
      </c>
    </row>
    <row r="293" spans="1:12" x14ac:dyDescent="0.25">
      <c r="A293" s="13">
        <v>30</v>
      </c>
      <c r="B293" s="80" t="str">
        <f t="shared" si="8"/>
        <v>2011Tábor</v>
      </c>
      <c r="C293" s="13">
        <v>2011</v>
      </c>
      <c r="D293" s="14" t="s">
        <v>32</v>
      </c>
      <c r="E293" s="14" t="s">
        <v>25</v>
      </c>
      <c r="F293" s="28">
        <v>154</v>
      </c>
      <c r="G293" s="13">
        <v>92</v>
      </c>
      <c r="H293" s="75">
        <v>328</v>
      </c>
      <c r="I293" s="13">
        <v>763</v>
      </c>
      <c r="J293" s="13">
        <v>778</v>
      </c>
      <c r="K293" s="13">
        <v>116</v>
      </c>
      <c r="L293" s="15">
        <f t="shared" si="9"/>
        <v>54.421593830334189</v>
      </c>
    </row>
    <row r="294" spans="1:12" x14ac:dyDescent="0.25">
      <c r="A294" s="13">
        <v>31</v>
      </c>
      <c r="B294" s="80" t="str">
        <f t="shared" si="8"/>
        <v>2011Domažlice</v>
      </c>
      <c r="C294" s="13">
        <v>2011</v>
      </c>
      <c r="D294" s="14" t="s">
        <v>33</v>
      </c>
      <c r="E294" s="14" t="s">
        <v>34</v>
      </c>
      <c r="F294" s="28">
        <v>114</v>
      </c>
      <c r="G294" s="13">
        <v>43</v>
      </c>
      <c r="H294" s="75">
        <v>209</v>
      </c>
      <c r="I294" s="13">
        <v>520</v>
      </c>
      <c r="J294" s="13">
        <v>539</v>
      </c>
      <c r="K294" s="13">
        <v>32</v>
      </c>
      <c r="L294" s="15">
        <f t="shared" si="9"/>
        <v>21.669758812615957</v>
      </c>
    </row>
    <row r="295" spans="1:12" x14ac:dyDescent="0.25">
      <c r="A295" s="13">
        <v>32</v>
      </c>
      <c r="B295" s="80" t="str">
        <f t="shared" si="8"/>
        <v>2011Cheb</v>
      </c>
      <c r="C295" s="13">
        <v>2011</v>
      </c>
      <c r="D295" s="14" t="s">
        <v>35</v>
      </c>
      <c r="E295" s="14" t="s">
        <v>34</v>
      </c>
      <c r="F295" s="28">
        <v>297</v>
      </c>
      <c r="G295" s="13">
        <v>156</v>
      </c>
      <c r="H295" s="75">
        <v>637</v>
      </c>
      <c r="I295" s="13">
        <v>1262</v>
      </c>
      <c r="J295" s="13">
        <v>1229</v>
      </c>
      <c r="K295" s="13">
        <v>359</v>
      </c>
      <c r="L295" s="15">
        <f t="shared" si="9"/>
        <v>106.61920260374288</v>
      </c>
    </row>
    <row r="296" spans="1:12" x14ac:dyDescent="0.25">
      <c r="A296" s="13">
        <v>33</v>
      </c>
      <c r="B296" s="80" t="str">
        <f t="shared" si="8"/>
        <v>2011Karlovy Vary</v>
      </c>
      <c r="C296" s="13">
        <v>2011</v>
      </c>
      <c r="D296" s="14" t="s">
        <v>36</v>
      </c>
      <c r="E296" s="14" t="s">
        <v>34</v>
      </c>
      <c r="F296" s="28">
        <v>180</v>
      </c>
      <c r="G296" s="13">
        <v>113</v>
      </c>
      <c r="H296" s="75">
        <v>363</v>
      </c>
      <c r="I296" s="13">
        <v>1601</v>
      </c>
      <c r="J296" s="13">
        <v>1545</v>
      </c>
      <c r="K296" s="13">
        <v>328</v>
      </c>
      <c r="L296" s="15">
        <f t="shared" si="9"/>
        <v>77.488673139158578</v>
      </c>
    </row>
    <row r="297" spans="1:12" x14ac:dyDescent="0.25">
      <c r="A297" s="13">
        <v>34</v>
      </c>
      <c r="B297" s="80" t="str">
        <f t="shared" si="8"/>
        <v>2011Klatovy</v>
      </c>
      <c r="C297" s="13">
        <v>2011</v>
      </c>
      <c r="D297" s="14" t="s">
        <v>37</v>
      </c>
      <c r="E297" s="14" t="s">
        <v>34</v>
      </c>
      <c r="F297" s="28">
        <v>104</v>
      </c>
      <c r="G297" s="13">
        <v>55</v>
      </c>
      <c r="H297" s="75">
        <v>228</v>
      </c>
      <c r="I297" s="13">
        <v>683</v>
      </c>
      <c r="J297" s="13">
        <v>688</v>
      </c>
      <c r="K297" s="13">
        <v>86</v>
      </c>
      <c r="L297" s="15">
        <f t="shared" si="9"/>
        <v>45.625</v>
      </c>
    </row>
    <row r="298" spans="1:12" x14ac:dyDescent="0.25">
      <c r="A298" s="13">
        <v>35</v>
      </c>
      <c r="B298" s="80" t="str">
        <f t="shared" si="8"/>
        <v>2011Plzeň-jih</v>
      </c>
      <c r="C298" s="13">
        <v>2011</v>
      </c>
      <c r="D298" s="14" t="s">
        <v>38</v>
      </c>
      <c r="E298" s="14" t="s">
        <v>34</v>
      </c>
      <c r="F298" s="28">
        <v>157</v>
      </c>
      <c r="G298" s="13">
        <v>94</v>
      </c>
      <c r="H298" s="75">
        <v>344</v>
      </c>
      <c r="I298" s="13">
        <v>363</v>
      </c>
      <c r="J298" s="13">
        <v>397</v>
      </c>
      <c r="K298" s="13">
        <v>57</v>
      </c>
      <c r="L298" s="15">
        <f t="shared" si="9"/>
        <v>52.405541561712845</v>
      </c>
    </row>
    <row r="299" spans="1:12" x14ac:dyDescent="0.25">
      <c r="A299" s="13">
        <v>36</v>
      </c>
      <c r="B299" s="80" t="str">
        <f t="shared" si="8"/>
        <v>2011Plzeň-Město</v>
      </c>
      <c r="C299" s="13">
        <v>2011</v>
      </c>
      <c r="D299" s="14" t="s">
        <v>136</v>
      </c>
      <c r="E299" s="14" t="s">
        <v>34</v>
      </c>
      <c r="F299" s="28">
        <v>241</v>
      </c>
      <c r="G299" s="13">
        <v>128</v>
      </c>
      <c r="H299" s="75">
        <v>493</v>
      </c>
      <c r="I299" s="13">
        <v>1824</v>
      </c>
      <c r="J299" s="13">
        <v>1772</v>
      </c>
      <c r="K299" s="13">
        <v>415</v>
      </c>
      <c r="L299" s="15">
        <f t="shared" si="9"/>
        <v>85.482505643340858</v>
      </c>
    </row>
    <row r="300" spans="1:12" x14ac:dyDescent="0.25">
      <c r="A300" s="13">
        <v>37</v>
      </c>
      <c r="B300" s="80" t="str">
        <f t="shared" si="8"/>
        <v>2011Plzeň-sever</v>
      </c>
      <c r="C300" s="13">
        <v>2011</v>
      </c>
      <c r="D300" s="14" t="s">
        <v>39</v>
      </c>
      <c r="E300" s="14" t="s">
        <v>34</v>
      </c>
      <c r="F300" s="28">
        <v>266</v>
      </c>
      <c r="G300" s="13">
        <v>159</v>
      </c>
      <c r="H300" s="75">
        <v>683</v>
      </c>
      <c r="I300" s="13">
        <v>707</v>
      </c>
      <c r="J300" s="13">
        <v>728</v>
      </c>
      <c r="K300" s="13">
        <v>155</v>
      </c>
      <c r="L300" s="15">
        <f t="shared" si="9"/>
        <v>77.712912087912088</v>
      </c>
    </row>
    <row r="301" spans="1:12" x14ac:dyDescent="0.25">
      <c r="A301" s="13">
        <v>38</v>
      </c>
      <c r="B301" s="80" t="str">
        <f t="shared" si="8"/>
        <v>2011Rokycany</v>
      </c>
      <c r="C301" s="13">
        <v>2011</v>
      </c>
      <c r="D301" s="14" t="s">
        <v>40</v>
      </c>
      <c r="E301" s="14" t="s">
        <v>34</v>
      </c>
      <c r="F301" s="28">
        <v>268</v>
      </c>
      <c r="G301" s="13">
        <v>149</v>
      </c>
      <c r="H301" s="75">
        <v>535</v>
      </c>
      <c r="I301" s="13">
        <v>410</v>
      </c>
      <c r="J301" s="13">
        <v>421</v>
      </c>
      <c r="K301" s="13">
        <v>65</v>
      </c>
      <c r="L301" s="15">
        <f t="shared" si="9"/>
        <v>56.353919239904982</v>
      </c>
    </row>
    <row r="302" spans="1:12" x14ac:dyDescent="0.25">
      <c r="A302" s="13">
        <v>39</v>
      </c>
      <c r="B302" s="80" t="str">
        <f t="shared" si="8"/>
        <v>2011Sokolov</v>
      </c>
      <c r="C302" s="13">
        <v>2011</v>
      </c>
      <c r="D302" s="14" t="s">
        <v>41</v>
      </c>
      <c r="E302" s="14" t="s">
        <v>34</v>
      </c>
      <c r="F302" s="28">
        <v>161</v>
      </c>
      <c r="G302" s="13">
        <v>82</v>
      </c>
      <c r="H302" s="75">
        <v>399</v>
      </c>
      <c r="I302" s="13">
        <v>1356</v>
      </c>
      <c r="J302" s="13">
        <v>1387</v>
      </c>
      <c r="K302" s="13">
        <v>219</v>
      </c>
      <c r="L302" s="15">
        <f t="shared" si="9"/>
        <v>57.631578947368418</v>
      </c>
    </row>
    <row r="303" spans="1:12" x14ac:dyDescent="0.25">
      <c r="A303" s="13">
        <v>40</v>
      </c>
      <c r="B303" s="80" t="str">
        <f t="shared" si="8"/>
        <v>2011Tachov</v>
      </c>
      <c r="C303" s="13">
        <v>2011</v>
      </c>
      <c r="D303" s="14" t="s">
        <v>42</v>
      </c>
      <c r="E303" s="14" t="s">
        <v>34</v>
      </c>
      <c r="F303" s="28">
        <v>189</v>
      </c>
      <c r="G303" s="13">
        <v>99</v>
      </c>
      <c r="H303" s="75">
        <v>441</v>
      </c>
      <c r="I303" s="13">
        <v>601</v>
      </c>
      <c r="J303" s="13">
        <v>567</v>
      </c>
      <c r="K303" s="13">
        <v>164</v>
      </c>
      <c r="L303" s="15">
        <f t="shared" si="9"/>
        <v>105.5731922398589</v>
      </c>
    </row>
    <row r="304" spans="1:12" x14ac:dyDescent="0.25">
      <c r="A304" s="13">
        <v>41</v>
      </c>
      <c r="B304" s="80" t="str">
        <f t="shared" si="8"/>
        <v>2011Česká Lípa</v>
      </c>
      <c r="C304" s="13">
        <v>2011</v>
      </c>
      <c r="D304" s="14" t="s">
        <v>43</v>
      </c>
      <c r="E304" s="14" t="s">
        <v>44</v>
      </c>
      <c r="F304" s="28">
        <v>387</v>
      </c>
      <c r="G304" s="13">
        <v>223</v>
      </c>
      <c r="H304" s="75">
        <v>1024</v>
      </c>
      <c r="I304" s="13">
        <v>1560</v>
      </c>
      <c r="J304" s="13">
        <v>1662</v>
      </c>
      <c r="K304" s="13">
        <v>614</v>
      </c>
      <c r="L304" s="15">
        <f t="shared" si="9"/>
        <v>134.84356197352588</v>
      </c>
    </row>
    <row r="305" spans="1:12" x14ac:dyDescent="0.25">
      <c r="A305" s="13">
        <v>42</v>
      </c>
      <c r="B305" s="80" t="str">
        <f t="shared" si="8"/>
        <v>2011Děčín</v>
      </c>
      <c r="C305" s="13">
        <v>2011</v>
      </c>
      <c r="D305" s="14" t="s">
        <v>45</v>
      </c>
      <c r="E305" s="14" t="s">
        <v>44</v>
      </c>
      <c r="F305" s="28">
        <v>421</v>
      </c>
      <c r="G305" s="13">
        <v>274</v>
      </c>
      <c r="H305" s="75">
        <v>934</v>
      </c>
      <c r="I305" s="13">
        <v>1916</v>
      </c>
      <c r="J305" s="13">
        <v>1739</v>
      </c>
      <c r="K305" s="13">
        <v>1109</v>
      </c>
      <c r="L305" s="15">
        <f t="shared" si="9"/>
        <v>232.76883266244968</v>
      </c>
    </row>
    <row r="306" spans="1:12" x14ac:dyDescent="0.25">
      <c r="A306" s="13">
        <v>43</v>
      </c>
      <c r="B306" s="80" t="str">
        <f t="shared" si="8"/>
        <v>2011Chomutov</v>
      </c>
      <c r="C306" s="13">
        <v>2011</v>
      </c>
      <c r="D306" s="14" t="s">
        <v>46</v>
      </c>
      <c r="E306" s="14" t="s">
        <v>44</v>
      </c>
      <c r="F306" s="28">
        <v>598</v>
      </c>
      <c r="G306" s="13">
        <v>476</v>
      </c>
      <c r="H306" s="75">
        <v>1379</v>
      </c>
      <c r="I306" s="13">
        <v>2150</v>
      </c>
      <c r="J306" s="13">
        <v>2174</v>
      </c>
      <c r="K306" s="13">
        <v>1039</v>
      </c>
      <c r="L306" s="15">
        <f t="shared" si="9"/>
        <v>174.44112235510579</v>
      </c>
    </row>
    <row r="307" spans="1:12" x14ac:dyDescent="0.25">
      <c r="A307" s="13">
        <v>44</v>
      </c>
      <c r="B307" s="80" t="str">
        <f t="shared" si="8"/>
        <v>2011Jablonec nad Nisou</v>
      </c>
      <c r="C307" s="13">
        <v>2011</v>
      </c>
      <c r="D307" s="14" t="s">
        <v>47</v>
      </c>
      <c r="E307" s="14" t="s">
        <v>44</v>
      </c>
      <c r="F307" s="28">
        <v>325</v>
      </c>
      <c r="G307" s="13">
        <v>183</v>
      </c>
      <c r="H307" s="75">
        <v>790</v>
      </c>
      <c r="I307" s="13">
        <v>926</v>
      </c>
      <c r="J307" s="13">
        <v>988</v>
      </c>
      <c r="K307" s="13">
        <v>433</v>
      </c>
      <c r="L307" s="15">
        <f t="shared" si="9"/>
        <v>159.96457489878543</v>
      </c>
    </row>
    <row r="308" spans="1:12" x14ac:dyDescent="0.25">
      <c r="A308" s="13">
        <v>45</v>
      </c>
      <c r="B308" s="80" t="str">
        <f t="shared" si="8"/>
        <v>2011Liberec</v>
      </c>
      <c r="C308" s="13">
        <v>2011</v>
      </c>
      <c r="D308" s="14" t="s">
        <v>48</v>
      </c>
      <c r="E308" s="14" t="s">
        <v>44</v>
      </c>
      <c r="F308" s="28">
        <v>456</v>
      </c>
      <c r="G308" s="13">
        <v>294</v>
      </c>
      <c r="H308" s="75">
        <v>1022</v>
      </c>
      <c r="I308" s="13">
        <v>2000</v>
      </c>
      <c r="J308" s="13">
        <v>2088</v>
      </c>
      <c r="K308" s="13">
        <v>909</v>
      </c>
      <c r="L308" s="15">
        <f t="shared" si="9"/>
        <v>158.90086206896552</v>
      </c>
    </row>
    <row r="309" spans="1:12" x14ac:dyDescent="0.25">
      <c r="A309" s="13">
        <v>46</v>
      </c>
      <c r="B309" s="80" t="str">
        <f t="shared" si="8"/>
        <v>2011Litoměřice</v>
      </c>
      <c r="C309" s="13">
        <v>2011</v>
      </c>
      <c r="D309" s="14" t="s">
        <v>49</v>
      </c>
      <c r="E309" s="14" t="s">
        <v>44</v>
      </c>
      <c r="F309" s="28">
        <v>452</v>
      </c>
      <c r="G309" s="13">
        <v>216</v>
      </c>
      <c r="H309" s="75">
        <v>1273</v>
      </c>
      <c r="I309" s="13">
        <v>1353</v>
      </c>
      <c r="J309" s="13">
        <v>1270</v>
      </c>
      <c r="K309" s="13">
        <v>621</v>
      </c>
      <c r="L309" s="15">
        <f t="shared" si="9"/>
        <v>178.47637795275591</v>
      </c>
    </row>
    <row r="310" spans="1:12" x14ac:dyDescent="0.25">
      <c r="A310" s="13">
        <v>47</v>
      </c>
      <c r="B310" s="80" t="str">
        <f t="shared" si="8"/>
        <v>2011Louny</v>
      </c>
      <c r="C310" s="13">
        <v>2011</v>
      </c>
      <c r="D310" s="14" t="s">
        <v>50</v>
      </c>
      <c r="E310" s="14" t="s">
        <v>44</v>
      </c>
      <c r="F310" s="28">
        <v>221</v>
      </c>
      <c r="G310" s="13">
        <v>137</v>
      </c>
      <c r="H310" s="75">
        <v>403</v>
      </c>
      <c r="I310" s="13">
        <v>855</v>
      </c>
      <c r="J310" s="13">
        <v>856</v>
      </c>
      <c r="K310" s="13">
        <v>239</v>
      </c>
      <c r="L310" s="15">
        <f t="shared" si="9"/>
        <v>101.91004672897196</v>
      </c>
    </row>
    <row r="311" spans="1:12" x14ac:dyDescent="0.25">
      <c r="A311" s="13">
        <v>48</v>
      </c>
      <c r="B311" s="80" t="str">
        <f t="shared" si="8"/>
        <v>2011Most</v>
      </c>
      <c r="C311" s="13">
        <v>2011</v>
      </c>
      <c r="D311" s="14" t="s">
        <v>51</v>
      </c>
      <c r="E311" s="14" t="s">
        <v>44</v>
      </c>
      <c r="F311" s="28">
        <v>426</v>
      </c>
      <c r="G311" s="13">
        <v>236</v>
      </c>
      <c r="H311" s="75">
        <v>1100</v>
      </c>
      <c r="I311" s="13">
        <v>1550</v>
      </c>
      <c r="J311" s="13">
        <v>1583</v>
      </c>
      <c r="K311" s="13">
        <v>704</v>
      </c>
      <c r="L311" s="15">
        <f t="shared" si="9"/>
        <v>162.32469993682881</v>
      </c>
    </row>
    <row r="312" spans="1:12" x14ac:dyDescent="0.25">
      <c r="A312" s="13">
        <v>49</v>
      </c>
      <c r="B312" s="80" t="str">
        <f t="shared" si="8"/>
        <v>2011Teplice</v>
      </c>
      <c r="C312" s="13">
        <v>2011</v>
      </c>
      <c r="D312" s="14" t="s">
        <v>52</v>
      </c>
      <c r="E312" s="14" t="s">
        <v>44</v>
      </c>
      <c r="F312" s="28">
        <v>468</v>
      </c>
      <c r="G312" s="13">
        <v>233</v>
      </c>
      <c r="H312" s="75">
        <v>1235</v>
      </c>
      <c r="I312" s="13">
        <v>1955</v>
      </c>
      <c r="J312" s="13">
        <v>2306</v>
      </c>
      <c r="K312" s="13">
        <v>712</v>
      </c>
      <c r="L312" s="15">
        <f t="shared" si="9"/>
        <v>112.69731136166521</v>
      </c>
    </row>
    <row r="313" spans="1:12" x14ac:dyDescent="0.25">
      <c r="A313" s="13">
        <v>50</v>
      </c>
      <c r="B313" s="80" t="str">
        <f t="shared" si="8"/>
        <v>2011Ústí nad Labem</v>
      </c>
      <c r="C313" s="13">
        <v>2011</v>
      </c>
      <c r="D313" s="14" t="s">
        <v>53</v>
      </c>
      <c r="E313" s="14" t="s">
        <v>44</v>
      </c>
      <c r="F313" s="28">
        <v>555</v>
      </c>
      <c r="G313" s="13">
        <v>217</v>
      </c>
      <c r="H313" s="75">
        <v>1651</v>
      </c>
      <c r="I313" s="13">
        <v>1929</v>
      </c>
      <c r="J313" s="13">
        <v>1968</v>
      </c>
      <c r="K313" s="13">
        <v>859</v>
      </c>
      <c r="L313" s="15">
        <f t="shared" si="9"/>
        <v>159.3165650406504</v>
      </c>
    </row>
    <row r="314" spans="1:12" x14ac:dyDescent="0.25">
      <c r="A314" s="13">
        <v>51</v>
      </c>
      <c r="B314" s="80" t="str">
        <f t="shared" si="8"/>
        <v>2011Havlíčkův Brod</v>
      </c>
      <c r="C314" s="13">
        <v>2011</v>
      </c>
      <c r="D314" s="14" t="s">
        <v>54</v>
      </c>
      <c r="E314" s="14" t="s">
        <v>55</v>
      </c>
      <c r="F314" s="28">
        <v>115</v>
      </c>
      <c r="G314" s="13">
        <v>52</v>
      </c>
      <c r="H314" s="75">
        <v>229</v>
      </c>
      <c r="I314" s="13">
        <v>587</v>
      </c>
      <c r="J314" s="13">
        <v>585</v>
      </c>
      <c r="K314" s="13">
        <v>40</v>
      </c>
      <c r="L314" s="15">
        <f t="shared" si="9"/>
        <v>24.957264957264961</v>
      </c>
    </row>
    <row r="315" spans="1:12" x14ac:dyDescent="0.25">
      <c r="A315" s="13">
        <v>52</v>
      </c>
      <c r="B315" s="80" t="str">
        <f t="shared" si="8"/>
        <v>2011Hradec Králové</v>
      </c>
      <c r="C315" s="13">
        <v>2011</v>
      </c>
      <c r="D315" s="14" t="s">
        <v>56</v>
      </c>
      <c r="E315" s="14" t="s">
        <v>55</v>
      </c>
      <c r="F315" s="28">
        <v>140</v>
      </c>
      <c r="G315" s="13">
        <v>76</v>
      </c>
      <c r="H315" s="75">
        <v>307</v>
      </c>
      <c r="I315" s="13">
        <v>1064</v>
      </c>
      <c r="J315" s="13">
        <v>1064</v>
      </c>
      <c r="K315" s="13">
        <v>134</v>
      </c>
      <c r="L315" s="15">
        <f t="shared" si="9"/>
        <v>45.968045112781958</v>
      </c>
    </row>
    <row r="316" spans="1:12" x14ac:dyDescent="0.25">
      <c r="A316" s="13">
        <v>53</v>
      </c>
      <c r="B316" s="80" t="str">
        <f t="shared" si="8"/>
        <v>2011Chrudim</v>
      </c>
      <c r="C316" s="13">
        <v>2011</v>
      </c>
      <c r="D316" s="14" t="s">
        <v>57</v>
      </c>
      <c r="E316" s="14" t="s">
        <v>55</v>
      </c>
      <c r="F316" s="28">
        <v>141</v>
      </c>
      <c r="G316" s="13">
        <v>90</v>
      </c>
      <c r="H316" s="75">
        <v>342</v>
      </c>
      <c r="I316" s="13">
        <v>600</v>
      </c>
      <c r="J316" s="13">
        <v>638</v>
      </c>
      <c r="K316" s="13">
        <v>42</v>
      </c>
      <c r="L316" s="15">
        <f t="shared" si="9"/>
        <v>24.028213166144198</v>
      </c>
    </row>
    <row r="317" spans="1:12" x14ac:dyDescent="0.25">
      <c r="A317" s="13">
        <v>54</v>
      </c>
      <c r="B317" s="80" t="str">
        <f t="shared" si="8"/>
        <v>2011Jičín</v>
      </c>
      <c r="C317" s="13">
        <v>2011</v>
      </c>
      <c r="D317" s="14" t="s">
        <v>58</v>
      </c>
      <c r="E317" s="14" t="s">
        <v>55</v>
      </c>
      <c r="F317" s="28">
        <v>148</v>
      </c>
      <c r="G317" s="13">
        <v>68</v>
      </c>
      <c r="H317" s="75">
        <v>371</v>
      </c>
      <c r="I317" s="13">
        <v>603</v>
      </c>
      <c r="J317" s="13">
        <v>576</v>
      </c>
      <c r="K317" s="13">
        <v>91</v>
      </c>
      <c r="L317" s="15">
        <f t="shared" si="9"/>
        <v>57.66493055555555</v>
      </c>
    </row>
    <row r="318" spans="1:12" x14ac:dyDescent="0.25">
      <c r="A318" s="13">
        <v>55</v>
      </c>
      <c r="B318" s="80" t="str">
        <f t="shared" si="8"/>
        <v>2011Náchod</v>
      </c>
      <c r="C318" s="13">
        <v>2011</v>
      </c>
      <c r="D318" s="14" t="s">
        <v>59</v>
      </c>
      <c r="E318" s="14" t="s">
        <v>55</v>
      </c>
      <c r="F318" s="28">
        <v>109</v>
      </c>
      <c r="G318" s="13">
        <v>69</v>
      </c>
      <c r="H318" s="75">
        <v>229</v>
      </c>
      <c r="I318" s="13">
        <v>837</v>
      </c>
      <c r="J318" s="13">
        <v>822</v>
      </c>
      <c r="K318" s="13">
        <v>96</v>
      </c>
      <c r="L318" s="15">
        <f t="shared" si="9"/>
        <v>42.627737226277368</v>
      </c>
    </row>
    <row r="319" spans="1:12" x14ac:dyDescent="0.25">
      <c r="A319" s="13">
        <v>56</v>
      </c>
      <c r="B319" s="80" t="str">
        <f t="shared" si="8"/>
        <v>2011Pardubice</v>
      </c>
      <c r="C319" s="13">
        <v>2011</v>
      </c>
      <c r="D319" s="14" t="s">
        <v>60</v>
      </c>
      <c r="E319" s="14" t="s">
        <v>55</v>
      </c>
      <c r="F319" s="28">
        <v>138</v>
      </c>
      <c r="G319" s="13">
        <v>78</v>
      </c>
      <c r="H319" s="75">
        <v>273</v>
      </c>
      <c r="I319" s="13">
        <v>1282</v>
      </c>
      <c r="J319" s="13">
        <v>1242</v>
      </c>
      <c r="K319" s="13">
        <v>174</v>
      </c>
      <c r="L319" s="15">
        <f t="shared" si="9"/>
        <v>51.135265700483096</v>
      </c>
    </row>
    <row r="320" spans="1:12" x14ac:dyDescent="0.25">
      <c r="A320" s="13">
        <v>57</v>
      </c>
      <c r="B320" s="80" t="str">
        <f t="shared" si="8"/>
        <v>2011Rychnov nad Kněžnou</v>
      </c>
      <c r="C320" s="13">
        <v>2011</v>
      </c>
      <c r="D320" s="14" t="s">
        <v>61</v>
      </c>
      <c r="E320" s="14" t="s">
        <v>55</v>
      </c>
      <c r="F320" s="28">
        <v>150</v>
      </c>
      <c r="G320" s="13">
        <v>94</v>
      </c>
      <c r="H320" s="75">
        <v>295</v>
      </c>
      <c r="I320" s="13">
        <v>560</v>
      </c>
      <c r="J320" s="13">
        <v>557</v>
      </c>
      <c r="K320" s="13">
        <v>55</v>
      </c>
      <c r="L320" s="15">
        <f t="shared" si="9"/>
        <v>36.041292639138241</v>
      </c>
    </row>
    <row r="321" spans="1:12" x14ac:dyDescent="0.25">
      <c r="A321" s="13">
        <v>58</v>
      </c>
      <c r="B321" s="80" t="str">
        <f t="shared" si="8"/>
        <v>2011Semily</v>
      </c>
      <c r="C321" s="13">
        <v>2011</v>
      </c>
      <c r="D321" s="14" t="s">
        <v>62</v>
      </c>
      <c r="E321" s="14" t="s">
        <v>55</v>
      </c>
      <c r="F321" s="28">
        <v>83</v>
      </c>
      <c r="G321" s="13">
        <v>53</v>
      </c>
      <c r="H321" s="75">
        <v>194</v>
      </c>
      <c r="I321" s="13">
        <v>575</v>
      </c>
      <c r="J321" s="13">
        <v>574</v>
      </c>
      <c r="K321" s="13">
        <v>40</v>
      </c>
      <c r="L321" s="15">
        <f t="shared" si="9"/>
        <v>25.435540069686411</v>
      </c>
    </row>
    <row r="322" spans="1:12" x14ac:dyDescent="0.25">
      <c r="A322" s="13">
        <v>59</v>
      </c>
      <c r="B322" s="80" t="str">
        <f t="shared" si="8"/>
        <v>2011Svitavy</v>
      </c>
      <c r="C322" s="13">
        <v>2011</v>
      </c>
      <c r="D322" s="14" t="s">
        <v>63</v>
      </c>
      <c r="E322" s="14" t="s">
        <v>55</v>
      </c>
      <c r="F322" s="28">
        <v>50</v>
      </c>
      <c r="G322" s="13">
        <v>31</v>
      </c>
      <c r="H322" s="75">
        <v>95</v>
      </c>
      <c r="I322" s="13">
        <v>736</v>
      </c>
      <c r="J322" s="13">
        <v>739</v>
      </c>
      <c r="K322" s="13">
        <v>11</v>
      </c>
      <c r="L322" s="15">
        <f t="shared" si="9"/>
        <v>5.4330175913396488</v>
      </c>
    </row>
    <row r="323" spans="1:12" x14ac:dyDescent="0.25">
      <c r="A323" s="13">
        <v>60</v>
      </c>
      <c r="B323" s="80" t="str">
        <f t="shared" si="8"/>
        <v>2011Trutnov</v>
      </c>
      <c r="C323" s="13">
        <v>2011</v>
      </c>
      <c r="D323" s="14" t="s">
        <v>64</v>
      </c>
      <c r="E323" s="14" t="s">
        <v>55</v>
      </c>
      <c r="F323" s="28">
        <v>93</v>
      </c>
      <c r="G323" s="13">
        <v>48</v>
      </c>
      <c r="H323" s="75">
        <v>201</v>
      </c>
      <c r="I323" s="13">
        <v>1017</v>
      </c>
      <c r="J323" s="13">
        <v>1005</v>
      </c>
      <c r="K323" s="13">
        <v>116</v>
      </c>
      <c r="L323" s="15">
        <f t="shared" si="9"/>
        <v>42.129353233830841</v>
      </c>
    </row>
    <row r="324" spans="1:12" x14ac:dyDescent="0.25">
      <c r="A324" s="13">
        <v>61</v>
      </c>
      <c r="B324" s="80" t="str">
        <f t="shared" si="8"/>
        <v>2011Ústí nad Orlicí</v>
      </c>
      <c r="C324" s="13">
        <v>2011</v>
      </c>
      <c r="D324" s="14" t="s">
        <v>65</v>
      </c>
      <c r="E324" s="14" t="s">
        <v>55</v>
      </c>
      <c r="F324" s="28">
        <v>85</v>
      </c>
      <c r="G324" s="13">
        <v>49</v>
      </c>
      <c r="H324" s="75">
        <v>187</v>
      </c>
      <c r="I324" s="13">
        <v>761</v>
      </c>
      <c r="J324" s="13">
        <v>768</v>
      </c>
      <c r="K324" s="13">
        <v>54</v>
      </c>
      <c r="L324" s="15">
        <f t="shared" si="9"/>
        <v>25.6640625</v>
      </c>
    </row>
    <row r="325" spans="1:12" x14ac:dyDescent="0.25">
      <c r="A325" s="13">
        <v>62</v>
      </c>
      <c r="B325" s="80" t="str">
        <f t="shared" si="8"/>
        <v>2011Blansko</v>
      </c>
      <c r="C325" s="13">
        <v>2011</v>
      </c>
      <c r="D325" s="14" t="s">
        <v>66</v>
      </c>
      <c r="E325" s="14" t="s">
        <v>67</v>
      </c>
      <c r="F325" s="28">
        <v>104</v>
      </c>
      <c r="G325" s="13">
        <v>68</v>
      </c>
      <c r="H325" s="75">
        <v>244</v>
      </c>
      <c r="I325" s="13">
        <v>676</v>
      </c>
      <c r="J325" s="13">
        <v>690</v>
      </c>
      <c r="K325" s="13">
        <v>37</v>
      </c>
      <c r="L325" s="15">
        <f t="shared" si="9"/>
        <v>19.572463768115941</v>
      </c>
    </row>
    <row r="326" spans="1:12" x14ac:dyDescent="0.25">
      <c r="A326" s="13">
        <v>63</v>
      </c>
      <c r="B326" s="80" t="str">
        <f t="shared" si="8"/>
        <v>2011Brno-město</v>
      </c>
      <c r="C326" s="13">
        <v>2011</v>
      </c>
      <c r="D326" s="14" t="s">
        <v>68</v>
      </c>
      <c r="E326" s="14" t="s">
        <v>67</v>
      </c>
      <c r="F326" s="28">
        <v>101</v>
      </c>
      <c r="G326" s="13">
        <v>63</v>
      </c>
      <c r="H326" s="75">
        <v>202</v>
      </c>
      <c r="I326" s="13">
        <v>3962</v>
      </c>
      <c r="J326" s="13">
        <v>3971</v>
      </c>
      <c r="K326" s="13">
        <v>490</v>
      </c>
      <c r="L326" s="15">
        <f t="shared" si="9"/>
        <v>45.039032989171496</v>
      </c>
    </row>
    <row r="327" spans="1:12" x14ac:dyDescent="0.25">
      <c r="A327" s="13">
        <v>64</v>
      </c>
      <c r="B327" s="80" t="str">
        <f t="shared" ref="B327:B390" si="10">CONCATENATE(C327,D327)</f>
        <v>2011Brno-venkov</v>
      </c>
      <c r="C327" s="13">
        <v>2011</v>
      </c>
      <c r="D327" s="14" t="s">
        <v>69</v>
      </c>
      <c r="E327" s="14" t="s">
        <v>67</v>
      </c>
      <c r="F327" s="28">
        <v>121</v>
      </c>
      <c r="G327" s="13">
        <v>66</v>
      </c>
      <c r="H327" s="75">
        <v>257</v>
      </c>
      <c r="I327" s="13">
        <v>903</v>
      </c>
      <c r="J327" s="13">
        <v>888</v>
      </c>
      <c r="K327" s="13">
        <v>136</v>
      </c>
      <c r="L327" s="15">
        <f t="shared" ref="L327:L390" si="11">K327/J327*365</f>
        <v>55.900900900900901</v>
      </c>
    </row>
    <row r="328" spans="1:12" x14ac:dyDescent="0.25">
      <c r="A328" s="13">
        <v>65</v>
      </c>
      <c r="B328" s="80" t="str">
        <f t="shared" si="10"/>
        <v>2011Břeclav</v>
      </c>
      <c r="C328" s="13">
        <v>2011</v>
      </c>
      <c r="D328" s="14" t="s">
        <v>70</v>
      </c>
      <c r="E328" s="14" t="s">
        <v>67</v>
      </c>
      <c r="F328" s="28">
        <v>149</v>
      </c>
      <c r="G328" s="13">
        <v>81</v>
      </c>
      <c r="H328" s="75">
        <v>326</v>
      </c>
      <c r="I328" s="13">
        <v>874</v>
      </c>
      <c r="J328" s="13">
        <v>844</v>
      </c>
      <c r="K328" s="13">
        <v>152</v>
      </c>
      <c r="L328" s="15">
        <f t="shared" si="11"/>
        <v>65.73459715639811</v>
      </c>
    </row>
    <row r="329" spans="1:12" x14ac:dyDescent="0.25">
      <c r="A329" s="13">
        <v>66</v>
      </c>
      <c r="B329" s="80" t="str">
        <f t="shared" si="10"/>
        <v>2011Hodonín</v>
      </c>
      <c r="C329" s="13">
        <v>2011</v>
      </c>
      <c r="D329" s="14" t="s">
        <v>71</v>
      </c>
      <c r="E329" s="14" t="s">
        <v>67</v>
      </c>
      <c r="F329" s="28">
        <v>156</v>
      </c>
      <c r="G329" s="13">
        <v>103</v>
      </c>
      <c r="H329" s="75">
        <v>307</v>
      </c>
      <c r="I329" s="13">
        <v>1152</v>
      </c>
      <c r="J329" s="13">
        <v>1180</v>
      </c>
      <c r="K329" s="13">
        <v>175</v>
      </c>
      <c r="L329" s="15">
        <f t="shared" si="11"/>
        <v>54.131355932203384</v>
      </c>
    </row>
    <row r="330" spans="1:12" x14ac:dyDescent="0.25">
      <c r="A330" s="13">
        <v>67</v>
      </c>
      <c r="B330" s="80" t="str">
        <f t="shared" si="10"/>
        <v>2011Jihlava</v>
      </c>
      <c r="C330" s="13">
        <v>2011</v>
      </c>
      <c r="D330" s="14" t="s">
        <v>72</v>
      </c>
      <c r="E330" s="14" t="s">
        <v>67</v>
      </c>
      <c r="F330" s="28">
        <v>156</v>
      </c>
      <c r="G330" s="13">
        <v>100</v>
      </c>
      <c r="H330" s="75">
        <v>358</v>
      </c>
      <c r="I330" s="13">
        <v>724</v>
      </c>
      <c r="J330" s="13">
        <v>715</v>
      </c>
      <c r="K330" s="13">
        <v>135</v>
      </c>
      <c r="L330" s="15">
        <f t="shared" si="11"/>
        <v>68.916083916083906</v>
      </c>
    </row>
    <row r="331" spans="1:12" x14ac:dyDescent="0.25">
      <c r="A331" s="13">
        <v>68</v>
      </c>
      <c r="B331" s="80" t="str">
        <f t="shared" si="10"/>
        <v>2011Kroměříž</v>
      </c>
      <c r="C331" s="13">
        <v>2011</v>
      </c>
      <c r="D331" s="14" t="s">
        <v>73</v>
      </c>
      <c r="E331" s="14" t="s">
        <v>67</v>
      </c>
      <c r="F331" s="28">
        <v>110</v>
      </c>
      <c r="G331" s="13">
        <v>64</v>
      </c>
      <c r="H331" s="75">
        <v>188</v>
      </c>
      <c r="I331" s="13">
        <v>829</v>
      </c>
      <c r="J331" s="13">
        <v>772</v>
      </c>
      <c r="K331" s="13">
        <v>143</v>
      </c>
      <c r="L331" s="15">
        <f t="shared" si="11"/>
        <v>67.610103626943001</v>
      </c>
    </row>
    <row r="332" spans="1:12" x14ac:dyDescent="0.25">
      <c r="A332" s="13">
        <v>69</v>
      </c>
      <c r="B332" s="80" t="str">
        <f t="shared" si="10"/>
        <v>2011Prostějov</v>
      </c>
      <c r="C332" s="13">
        <v>2011</v>
      </c>
      <c r="D332" s="14" t="s">
        <v>74</v>
      </c>
      <c r="E332" s="14" t="s">
        <v>67</v>
      </c>
      <c r="F332" s="28">
        <v>151</v>
      </c>
      <c r="G332" s="13">
        <v>104</v>
      </c>
      <c r="H332" s="75">
        <v>285</v>
      </c>
      <c r="I332" s="13">
        <v>750</v>
      </c>
      <c r="J332" s="13">
        <v>732</v>
      </c>
      <c r="K332" s="13">
        <v>140</v>
      </c>
      <c r="L332" s="15">
        <f t="shared" si="11"/>
        <v>69.808743169398909</v>
      </c>
    </row>
    <row r="333" spans="1:12" x14ac:dyDescent="0.25">
      <c r="A333" s="13">
        <v>70</v>
      </c>
      <c r="B333" s="80" t="str">
        <f t="shared" si="10"/>
        <v>2011Třebíč</v>
      </c>
      <c r="C333" s="13">
        <v>2011</v>
      </c>
      <c r="D333" s="14" t="s">
        <v>75</v>
      </c>
      <c r="E333" s="14" t="s">
        <v>67</v>
      </c>
      <c r="F333" s="28">
        <v>146</v>
      </c>
      <c r="G333" s="13">
        <v>63</v>
      </c>
      <c r="H333" s="75">
        <v>399</v>
      </c>
      <c r="I333" s="13">
        <v>678</v>
      </c>
      <c r="J333" s="13">
        <v>658</v>
      </c>
      <c r="K333" s="13">
        <v>53</v>
      </c>
      <c r="L333" s="15">
        <f t="shared" si="11"/>
        <v>29.399696048632219</v>
      </c>
    </row>
    <row r="334" spans="1:12" x14ac:dyDescent="0.25">
      <c r="A334" s="13">
        <v>71</v>
      </c>
      <c r="B334" s="80" t="str">
        <f t="shared" si="10"/>
        <v>2011Uherské Hradiště</v>
      </c>
      <c r="C334" s="13">
        <v>2011</v>
      </c>
      <c r="D334" s="14" t="s">
        <v>76</v>
      </c>
      <c r="E334" s="14" t="s">
        <v>67</v>
      </c>
      <c r="F334" s="28">
        <v>342</v>
      </c>
      <c r="G334" s="13">
        <v>117</v>
      </c>
      <c r="H334" s="75">
        <v>914</v>
      </c>
      <c r="I334" s="13">
        <v>969</v>
      </c>
      <c r="J334" s="13">
        <v>1035</v>
      </c>
      <c r="K334" s="13">
        <v>93</v>
      </c>
      <c r="L334" s="15">
        <f t="shared" si="11"/>
        <v>32.79710144927536</v>
      </c>
    </row>
    <row r="335" spans="1:12" x14ac:dyDescent="0.25">
      <c r="A335" s="13">
        <v>72</v>
      </c>
      <c r="B335" s="80" t="str">
        <f t="shared" si="10"/>
        <v>2011Vyškov</v>
      </c>
      <c r="C335" s="13">
        <v>2011</v>
      </c>
      <c r="D335" s="14" t="s">
        <v>77</v>
      </c>
      <c r="E335" s="14" t="s">
        <v>67</v>
      </c>
      <c r="F335" s="28">
        <v>171</v>
      </c>
      <c r="G335" s="13">
        <v>104</v>
      </c>
      <c r="H335" s="75">
        <v>393</v>
      </c>
      <c r="I335" s="13">
        <v>522</v>
      </c>
      <c r="J335" s="13">
        <v>557</v>
      </c>
      <c r="K335" s="13">
        <v>40</v>
      </c>
      <c r="L335" s="15">
        <f t="shared" si="11"/>
        <v>26.211849192100541</v>
      </c>
    </row>
    <row r="336" spans="1:12" x14ac:dyDescent="0.25">
      <c r="A336" s="13">
        <v>73</v>
      </c>
      <c r="B336" s="80" t="str">
        <f t="shared" si="10"/>
        <v>2011Zlín</v>
      </c>
      <c r="C336" s="13">
        <v>2011</v>
      </c>
      <c r="D336" s="14" t="s">
        <v>78</v>
      </c>
      <c r="E336" s="14" t="s">
        <v>67</v>
      </c>
      <c r="F336" s="28">
        <v>168</v>
      </c>
      <c r="G336" s="13">
        <v>74</v>
      </c>
      <c r="H336" s="75">
        <v>374</v>
      </c>
      <c r="I336" s="13">
        <v>1225</v>
      </c>
      <c r="J336" s="13">
        <v>1219</v>
      </c>
      <c r="K336" s="13">
        <v>143</v>
      </c>
      <c r="L336" s="15">
        <f t="shared" si="11"/>
        <v>42.817883511074648</v>
      </c>
    </row>
    <row r="337" spans="1:12" x14ac:dyDescent="0.25">
      <c r="A337" s="13">
        <v>74</v>
      </c>
      <c r="B337" s="80" t="str">
        <f t="shared" si="10"/>
        <v>2011Znojmo</v>
      </c>
      <c r="C337" s="13">
        <v>2011</v>
      </c>
      <c r="D337" s="14" t="s">
        <v>79</v>
      </c>
      <c r="E337" s="14" t="s">
        <v>67</v>
      </c>
      <c r="F337" s="28">
        <v>166</v>
      </c>
      <c r="G337" s="13">
        <v>90</v>
      </c>
      <c r="H337" s="75">
        <v>358</v>
      </c>
      <c r="I337" s="13">
        <v>889</v>
      </c>
      <c r="J337" s="13">
        <v>937</v>
      </c>
      <c r="K337" s="13">
        <v>154</v>
      </c>
      <c r="L337" s="15">
        <f t="shared" si="11"/>
        <v>59.98932764140875</v>
      </c>
    </row>
    <row r="338" spans="1:12" x14ac:dyDescent="0.25">
      <c r="A338" s="13">
        <v>75</v>
      </c>
      <c r="B338" s="80" t="str">
        <f t="shared" si="10"/>
        <v>2011Žďár nad Sázavou</v>
      </c>
      <c r="C338" s="13">
        <v>2011</v>
      </c>
      <c r="D338" s="14" t="s">
        <v>80</v>
      </c>
      <c r="E338" s="14" t="s">
        <v>67</v>
      </c>
      <c r="F338" s="28">
        <v>216</v>
      </c>
      <c r="G338" s="13">
        <v>101</v>
      </c>
      <c r="H338" s="75">
        <v>487</v>
      </c>
      <c r="I338" s="13">
        <v>706</v>
      </c>
      <c r="J338" s="13">
        <v>700</v>
      </c>
      <c r="K338" s="13">
        <v>125</v>
      </c>
      <c r="L338" s="15">
        <f t="shared" si="11"/>
        <v>65.178571428571431</v>
      </c>
    </row>
    <row r="339" spans="1:12" x14ac:dyDescent="0.25">
      <c r="A339" s="13">
        <v>76</v>
      </c>
      <c r="B339" s="80" t="str">
        <f t="shared" si="10"/>
        <v>2011Bruntál</v>
      </c>
      <c r="C339" s="13">
        <v>2011</v>
      </c>
      <c r="D339" s="14" t="s">
        <v>81</v>
      </c>
      <c r="E339" s="14" t="s">
        <v>82</v>
      </c>
      <c r="F339" s="28">
        <v>177</v>
      </c>
      <c r="G339" s="13">
        <v>91</v>
      </c>
      <c r="H339" s="75">
        <v>438</v>
      </c>
      <c r="I339" s="13">
        <v>1264</v>
      </c>
      <c r="J339" s="13">
        <v>1231</v>
      </c>
      <c r="K339" s="13">
        <v>308</v>
      </c>
      <c r="L339" s="15">
        <f t="shared" si="11"/>
        <v>91.324126726238845</v>
      </c>
    </row>
    <row r="340" spans="1:12" x14ac:dyDescent="0.25">
      <c r="A340" s="13">
        <v>77</v>
      </c>
      <c r="B340" s="80" t="str">
        <f t="shared" si="10"/>
        <v>2011Frýdek-Místek</v>
      </c>
      <c r="C340" s="13">
        <v>2011</v>
      </c>
      <c r="D340" s="14" t="s">
        <v>83</v>
      </c>
      <c r="E340" s="14" t="s">
        <v>82</v>
      </c>
      <c r="F340" s="28">
        <v>142</v>
      </c>
      <c r="G340" s="13">
        <v>81</v>
      </c>
      <c r="H340" s="75">
        <v>352</v>
      </c>
      <c r="I340" s="13">
        <v>1594</v>
      </c>
      <c r="J340" s="13">
        <v>1671</v>
      </c>
      <c r="K340" s="13">
        <v>235</v>
      </c>
      <c r="L340" s="15">
        <f t="shared" si="11"/>
        <v>51.331538001196883</v>
      </c>
    </row>
    <row r="341" spans="1:12" x14ac:dyDescent="0.25">
      <c r="A341" s="13">
        <v>78</v>
      </c>
      <c r="B341" s="80" t="str">
        <f t="shared" si="10"/>
        <v>2011Jeseník</v>
      </c>
      <c r="C341" s="13">
        <v>2011</v>
      </c>
      <c r="D341" s="14" t="s">
        <v>84</v>
      </c>
      <c r="E341" s="14" t="s">
        <v>82</v>
      </c>
      <c r="F341" s="28">
        <v>151</v>
      </c>
      <c r="G341" s="13">
        <v>77</v>
      </c>
      <c r="H341" s="75">
        <v>336</v>
      </c>
      <c r="I341" s="13">
        <v>484</v>
      </c>
      <c r="J341" s="13">
        <v>468</v>
      </c>
      <c r="K341" s="13">
        <v>89</v>
      </c>
      <c r="L341" s="15">
        <f t="shared" si="11"/>
        <v>69.412393162393158</v>
      </c>
    </row>
    <row r="342" spans="1:12" x14ac:dyDescent="0.25">
      <c r="A342" s="13">
        <v>79</v>
      </c>
      <c r="B342" s="80" t="str">
        <f t="shared" si="10"/>
        <v>2011Karviná</v>
      </c>
      <c r="C342" s="13">
        <v>2011</v>
      </c>
      <c r="D342" s="14" t="s">
        <v>85</v>
      </c>
      <c r="E342" s="14" t="s">
        <v>82</v>
      </c>
      <c r="F342" s="28">
        <v>131</v>
      </c>
      <c r="G342" s="13">
        <v>77</v>
      </c>
      <c r="H342" s="75">
        <v>265</v>
      </c>
      <c r="I342" s="13">
        <v>2770</v>
      </c>
      <c r="J342" s="13">
        <v>2686</v>
      </c>
      <c r="K342" s="13">
        <v>545</v>
      </c>
      <c r="L342" s="15">
        <f t="shared" si="11"/>
        <v>74.059940431868952</v>
      </c>
    </row>
    <row r="343" spans="1:12" x14ac:dyDescent="0.25">
      <c r="A343" s="13">
        <v>80</v>
      </c>
      <c r="B343" s="80" t="str">
        <f t="shared" si="10"/>
        <v>2011Nový Jičín</v>
      </c>
      <c r="C343" s="13">
        <v>2011</v>
      </c>
      <c r="D343" s="14" t="s">
        <v>86</v>
      </c>
      <c r="E343" s="14" t="s">
        <v>82</v>
      </c>
      <c r="F343" s="28">
        <v>170</v>
      </c>
      <c r="G343" s="13">
        <v>93</v>
      </c>
      <c r="H343" s="75">
        <v>376</v>
      </c>
      <c r="I343" s="13">
        <v>1177</v>
      </c>
      <c r="J343" s="13">
        <v>1190</v>
      </c>
      <c r="K343" s="13">
        <v>232</v>
      </c>
      <c r="L343" s="15">
        <f t="shared" si="11"/>
        <v>71.159663865546221</v>
      </c>
    </row>
    <row r="344" spans="1:12" x14ac:dyDescent="0.25">
      <c r="A344" s="13">
        <v>81</v>
      </c>
      <c r="B344" s="80" t="str">
        <f t="shared" si="10"/>
        <v>2011Olomouc</v>
      </c>
      <c r="C344" s="13">
        <v>2011</v>
      </c>
      <c r="D344" s="14" t="s">
        <v>87</v>
      </c>
      <c r="E344" s="14" t="s">
        <v>82</v>
      </c>
      <c r="F344" s="28">
        <v>184</v>
      </c>
      <c r="G344" s="13">
        <v>69</v>
      </c>
      <c r="H344" s="75">
        <v>520</v>
      </c>
      <c r="I344" s="13">
        <v>1878</v>
      </c>
      <c r="J344" s="13">
        <v>1816</v>
      </c>
      <c r="K344" s="13">
        <v>295</v>
      </c>
      <c r="L344" s="15">
        <f t="shared" si="11"/>
        <v>59.292400881057276</v>
      </c>
    </row>
    <row r="345" spans="1:12" x14ac:dyDescent="0.25">
      <c r="A345" s="13">
        <v>82</v>
      </c>
      <c r="B345" s="80" t="str">
        <f t="shared" si="10"/>
        <v>2011Opava</v>
      </c>
      <c r="C345" s="13">
        <v>2011</v>
      </c>
      <c r="D345" s="14" t="s">
        <v>88</v>
      </c>
      <c r="E345" s="14" t="s">
        <v>82</v>
      </c>
      <c r="F345" s="28">
        <v>188</v>
      </c>
      <c r="G345" s="13">
        <v>90</v>
      </c>
      <c r="H345" s="75">
        <v>480</v>
      </c>
      <c r="I345" s="13">
        <v>1136</v>
      </c>
      <c r="J345" s="13">
        <v>1135</v>
      </c>
      <c r="K345" s="13">
        <v>222</v>
      </c>
      <c r="L345" s="15">
        <f t="shared" si="11"/>
        <v>71.392070484581495</v>
      </c>
    </row>
    <row r="346" spans="1:12" x14ac:dyDescent="0.25">
      <c r="A346" s="13">
        <v>83</v>
      </c>
      <c r="B346" s="80" t="str">
        <f t="shared" si="10"/>
        <v>2011Ostrava</v>
      </c>
      <c r="C346" s="13">
        <v>2011</v>
      </c>
      <c r="D346" s="14" t="s">
        <v>89</v>
      </c>
      <c r="E346" s="14" t="s">
        <v>82</v>
      </c>
      <c r="F346" s="28">
        <v>237</v>
      </c>
      <c r="G346" s="13">
        <v>121</v>
      </c>
      <c r="H346" s="75">
        <v>569</v>
      </c>
      <c r="I346" s="13">
        <v>3445</v>
      </c>
      <c r="J346" s="13">
        <v>3468</v>
      </c>
      <c r="K346" s="13">
        <v>815</v>
      </c>
      <c r="L346" s="15">
        <f t="shared" si="11"/>
        <v>85.777104959630918</v>
      </c>
    </row>
    <row r="347" spans="1:12" x14ac:dyDescent="0.25">
      <c r="A347" s="13">
        <v>84</v>
      </c>
      <c r="B347" s="80" t="str">
        <f t="shared" si="10"/>
        <v>2011Přerov</v>
      </c>
      <c r="C347" s="13">
        <v>2011</v>
      </c>
      <c r="D347" s="14" t="s">
        <v>90</v>
      </c>
      <c r="E347" s="14" t="s">
        <v>82</v>
      </c>
      <c r="F347" s="28">
        <v>199</v>
      </c>
      <c r="G347" s="13">
        <v>123</v>
      </c>
      <c r="H347" s="75">
        <v>414</v>
      </c>
      <c r="I347" s="13">
        <v>1251</v>
      </c>
      <c r="J347" s="13">
        <v>1268</v>
      </c>
      <c r="K347" s="13">
        <v>160</v>
      </c>
      <c r="L347" s="15">
        <f t="shared" si="11"/>
        <v>46.056782334384856</v>
      </c>
    </row>
    <row r="348" spans="1:12" x14ac:dyDescent="0.25">
      <c r="A348" s="13">
        <v>85</v>
      </c>
      <c r="B348" s="80" t="str">
        <f t="shared" si="10"/>
        <v>2011Šumperk</v>
      </c>
      <c r="C348" s="13">
        <v>2011</v>
      </c>
      <c r="D348" s="14" t="s">
        <v>91</v>
      </c>
      <c r="E348" s="14" t="s">
        <v>82</v>
      </c>
      <c r="F348" s="28">
        <v>97</v>
      </c>
      <c r="G348" s="13">
        <v>51</v>
      </c>
      <c r="H348" s="75">
        <v>202</v>
      </c>
      <c r="I348" s="13">
        <v>923</v>
      </c>
      <c r="J348" s="13">
        <v>955</v>
      </c>
      <c r="K348" s="13">
        <v>121</v>
      </c>
      <c r="L348" s="15">
        <f t="shared" si="11"/>
        <v>46.246073298429316</v>
      </c>
    </row>
    <row r="349" spans="1:12" x14ac:dyDescent="0.25">
      <c r="A349" s="13">
        <v>86</v>
      </c>
      <c r="B349" s="80" t="str">
        <f t="shared" si="10"/>
        <v>2011Vsetín</v>
      </c>
      <c r="C349" s="13">
        <v>2011</v>
      </c>
      <c r="D349" s="14" t="s">
        <v>92</v>
      </c>
      <c r="E349" s="14" t="s">
        <v>82</v>
      </c>
      <c r="F349" s="28">
        <v>174</v>
      </c>
      <c r="G349" s="13">
        <v>100</v>
      </c>
      <c r="H349" s="75">
        <v>363</v>
      </c>
      <c r="I349" s="13">
        <v>1040</v>
      </c>
      <c r="J349" s="13">
        <v>1001</v>
      </c>
      <c r="K349" s="13">
        <v>225</v>
      </c>
      <c r="L349" s="15">
        <f t="shared" si="11"/>
        <v>82.042957042957042</v>
      </c>
    </row>
    <row r="350" spans="1:12" x14ac:dyDescent="0.25">
      <c r="A350" s="13">
        <v>1</v>
      </c>
      <c r="B350" s="80" t="str">
        <f t="shared" si="10"/>
        <v>2012Praha 1</v>
      </c>
      <c r="C350" s="13">
        <v>2012</v>
      </c>
      <c r="D350" s="14" t="s">
        <v>2</v>
      </c>
      <c r="E350" s="14" t="s">
        <v>3</v>
      </c>
      <c r="F350" s="28">
        <v>170</v>
      </c>
      <c r="G350" s="13">
        <v>87</v>
      </c>
      <c r="H350" s="75">
        <v>440</v>
      </c>
      <c r="I350" s="13">
        <v>1353</v>
      </c>
      <c r="J350" s="13">
        <v>1412</v>
      </c>
      <c r="K350" s="13">
        <v>222</v>
      </c>
      <c r="L350" s="15">
        <f t="shared" si="11"/>
        <v>57.386685552407933</v>
      </c>
    </row>
    <row r="351" spans="1:12" x14ac:dyDescent="0.25">
      <c r="A351" s="13">
        <v>2</v>
      </c>
      <c r="B351" s="80" t="str">
        <f t="shared" si="10"/>
        <v>2012Praha 2</v>
      </c>
      <c r="C351" s="13">
        <v>2012</v>
      </c>
      <c r="D351" s="14" t="s">
        <v>4</v>
      </c>
      <c r="E351" s="14" t="s">
        <v>3</v>
      </c>
      <c r="F351" s="28">
        <v>157</v>
      </c>
      <c r="G351" s="13">
        <v>83</v>
      </c>
      <c r="H351" s="75">
        <v>336</v>
      </c>
      <c r="I351" s="13">
        <v>2793</v>
      </c>
      <c r="J351" s="13">
        <v>2793</v>
      </c>
      <c r="K351" s="13">
        <v>262</v>
      </c>
      <c r="L351" s="15">
        <f t="shared" si="11"/>
        <v>34.239169351951304</v>
      </c>
    </row>
    <row r="352" spans="1:12" x14ac:dyDescent="0.25">
      <c r="A352" s="13">
        <v>3</v>
      </c>
      <c r="B352" s="80" t="str">
        <f t="shared" si="10"/>
        <v>2012Praha 3</v>
      </c>
      <c r="C352" s="13">
        <v>2012</v>
      </c>
      <c r="D352" s="14" t="s">
        <v>5</v>
      </c>
      <c r="E352" s="14" t="s">
        <v>3</v>
      </c>
      <c r="F352" s="28">
        <v>136</v>
      </c>
      <c r="G352" s="13">
        <v>89</v>
      </c>
      <c r="H352" s="75">
        <v>278</v>
      </c>
      <c r="I352" s="13">
        <v>619</v>
      </c>
      <c r="J352" s="13">
        <v>633</v>
      </c>
      <c r="K352" s="13">
        <v>64</v>
      </c>
      <c r="L352" s="15">
        <f t="shared" si="11"/>
        <v>36.903633491311219</v>
      </c>
    </row>
    <row r="353" spans="1:12" x14ac:dyDescent="0.25">
      <c r="A353" s="13">
        <v>4</v>
      </c>
      <c r="B353" s="80" t="str">
        <f t="shared" si="10"/>
        <v>2012Praha 4</v>
      </c>
      <c r="C353" s="13">
        <v>2012</v>
      </c>
      <c r="D353" s="14" t="s">
        <v>6</v>
      </c>
      <c r="E353" s="14" t="s">
        <v>3</v>
      </c>
      <c r="F353" s="28">
        <v>144</v>
      </c>
      <c r="G353" s="13">
        <v>76</v>
      </c>
      <c r="H353" s="75">
        <v>287</v>
      </c>
      <c r="I353" s="13">
        <v>1865</v>
      </c>
      <c r="J353" s="13">
        <v>1854</v>
      </c>
      <c r="K353" s="13">
        <v>183</v>
      </c>
      <c r="L353" s="15">
        <f t="shared" si="11"/>
        <v>36.027508090614887</v>
      </c>
    </row>
    <row r="354" spans="1:12" x14ac:dyDescent="0.25">
      <c r="A354" s="13">
        <v>5</v>
      </c>
      <c r="B354" s="80" t="str">
        <f t="shared" si="10"/>
        <v>2012Praha 5</v>
      </c>
      <c r="C354" s="13">
        <v>2012</v>
      </c>
      <c r="D354" s="14" t="s">
        <v>7</v>
      </c>
      <c r="E354" s="14" t="s">
        <v>3</v>
      </c>
      <c r="F354" s="28">
        <v>164</v>
      </c>
      <c r="G354" s="13">
        <v>62</v>
      </c>
      <c r="H354" s="75">
        <v>230</v>
      </c>
      <c r="I354" s="13">
        <v>1275</v>
      </c>
      <c r="J354" s="13">
        <v>1254</v>
      </c>
      <c r="K354" s="13">
        <v>111</v>
      </c>
      <c r="L354" s="15">
        <f t="shared" si="11"/>
        <v>32.308612440191389</v>
      </c>
    </row>
    <row r="355" spans="1:12" x14ac:dyDescent="0.25">
      <c r="A355" s="13">
        <v>6</v>
      </c>
      <c r="B355" s="80" t="str">
        <f t="shared" si="10"/>
        <v>2012Praha 6</v>
      </c>
      <c r="C355" s="13">
        <v>2012</v>
      </c>
      <c r="D355" s="14" t="s">
        <v>8</v>
      </c>
      <c r="E355" s="14" t="s">
        <v>3</v>
      </c>
      <c r="F355" s="28">
        <v>276</v>
      </c>
      <c r="G355" s="13">
        <v>136</v>
      </c>
      <c r="H355" s="75">
        <v>683</v>
      </c>
      <c r="I355" s="13">
        <v>931</v>
      </c>
      <c r="J355" s="13">
        <v>967</v>
      </c>
      <c r="K355" s="13">
        <v>210</v>
      </c>
      <c r="L355" s="15">
        <f t="shared" si="11"/>
        <v>79.265770423991725</v>
      </c>
    </row>
    <row r="356" spans="1:12" x14ac:dyDescent="0.25">
      <c r="A356" s="13">
        <v>7</v>
      </c>
      <c r="B356" s="80" t="str">
        <f t="shared" si="10"/>
        <v>2012Praha 7</v>
      </c>
      <c r="C356" s="13">
        <v>2012</v>
      </c>
      <c r="D356" s="14" t="s">
        <v>9</v>
      </c>
      <c r="E356" s="14" t="s">
        <v>3</v>
      </c>
      <c r="F356" s="28">
        <v>240</v>
      </c>
      <c r="G356" s="13">
        <v>99</v>
      </c>
      <c r="H356" s="75">
        <v>769</v>
      </c>
      <c r="I356" s="13">
        <v>670</v>
      </c>
      <c r="J356" s="13">
        <v>714</v>
      </c>
      <c r="K356" s="13">
        <v>79</v>
      </c>
      <c r="L356" s="15">
        <f t="shared" si="11"/>
        <v>40.385154061624647</v>
      </c>
    </row>
    <row r="357" spans="1:12" x14ac:dyDescent="0.25">
      <c r="A357" s="13">
        <v>8</v>
      </c>
      <c r="B357" s="80" t="str">
        <f t="shared" si="10"/>
        <v>2012Praha 8</v>
      </c>
      <c r="C357" s="13">
        <v>2012</v>
      </c>
      <c r="D357" s="14" t="s">
        <v>10</v>
      </c>
      <c r="E357" s="14" t="s">
        <v>3</v>
      </c>
      <c r="F357" s="28">
        <v>148</v>
      </c>
      <c r="G357" s="13">
        <v>83</v>
      </c>
      <c r="H357" s="75">
        <v>359</v>
      </c>
      <c r="I357" s="13">
        <v>831</v>
      </c>
      <c r="J357" s="13">
        <v>826</v>
      </c>
      <c r="K357" s="13">
        <v>140</v>
      </c>
      <c r="L357" s="15">
        <f t="shared" si="11"/>
        <v>61.864406779661017</v>
      </c>
    </row>
    <row r="358" spans="1:12" x14ac:dyDescent="0.25">
      <c r="A358" s="13">
        <v>9</v>
      </c>
      <c r="B358" s="80" t="str">
        <f t="shared" si="10"/>
        <v>2012Praha 9</v>
      </c>
      <c r="C358" s="13">
        <v>2012</v>
      </c>
      <c r="D358" s="14" t="s">
        <v>11</v>
      </c>
      <c r="E358" s="14" t="s">
        <v>3</v>
      </c>
      <c r="F358" s="28">
        <v>105</v>
      </c>
      <c r="G358" s="13">
        <v>61</v>
      </c>
      <c r="H358" s="75">
        <v>237</v>
      </c>
      <c r="I358" s="13">
        <v>1254</v>
      </c>
      <c r="J358" s="13">
        <v>1239</v>
      </c>
      <c r="K358" s="13">
        <v>105</v>
      </c>
      <c r="L358" s="15">
        <f t="shared" si="11"/>
        <v>30.932203389830509</v>
      </c>
    </row>
    <row r="359" spans="1:12" x14ac:dyDescent="0.25">
      <c r="A359" s="13">
        <v>10</v>
      </c>
      <c r="B359" s="80" t="str">
        <f t="shared" si="10"/>
        <v>2012Praha 10</v>
      </c>
      <c r="C359" s="13">
        <v>2012</v>
      </c>
      <c r="D359" s="14" t="s">
        <v>12</v>
      </c>
      <c r="E359" s="14" t="s">
        <v>3</v>
      </c>
      <c r="F359" s="28">
        <v>176</v>
      </c>
      <c r="G359" s="13">
        <v>106</v>
      </c>
      <c r="H359" s="75">
        <v>398</v>
      </c>
      <c r="I359" s="13">
        <v>1317</v>
      </c>
      <c r="J359" s="13">
        <v>1373</v>
      </c>
      <c r="K359" s="13">
        <v>191</v>
      </c>
      <c r="L359" s="15">
        <f t="shared" si="11"/>
        <v>50.775673707210494</v>
      </c>
    </row>
    <row r="360" spans="1:12" x14ac:dyDescent="0.25">
      <c r="A360" s="13">
        <v>11</v>
      </c>
      <c r="B360" s="80" t="str">
        <f t="shared" si="10"/>
        <v>2012Beroun</v>
      </c>
      <c r="C360" s="13">
        <v>2012</v>
      </c>
      <c r="D360" s="14" t="s">
        <v>13</v>
      </c>
      <c r="E360" s="14" t="s">
        <v>14</v>
      </c>
      <c r="F360" s="28">
        <v>117</v>
      </c>
      <c r="G360" s="13">
        <v>57</v>
      </c>
      <c r="H360" s="75">
        <v>285</v>
      </c>
      <c r="I360" s="13">
        <v>801</v>
      </c>
      <c r="J360" s="13">
        <v>793</v>
      </c>
      <c r="K360" s="13">
        <v>86</v>
      </c>
      <c r="L360" s="15">
        <f t="shared" si="11"/>
        <v>39.583858764186637</v>
      </c>
    </row>
    <row r="361" spans="1:12" x14ac:dyDescent="0.25">
      <c r="A361" s="13">
        <v>12</v>
      </c>
      <c r="B361" s="80" t="str">
        <f t="shared" si="10"/>
        <v>2012Benešov</v>
      </c>
      <c r="C361" s="13">
        <v>2012</v>
      </c>
      <c r="D361" s="14" t="s">
        <v>15</v>
      </c>
      <c r="E361" s="14" t="s">
        <v>14</v>
      </c>
      <c r="F361" s="28">
        <v>143</v>
      </c>
      <c r="G361" s="13">
        <v>69</v>
      </c>
      <c r="H361" s="75">
        <v>377</v>
      </c>
      <c r="I361" s="13">
        <v>672</v>
      </c>
      <c r="J361" s="13">
        <v>661</v>
      </c>
      <c r="K361" s="13">
        <v>69</v>
      </c>
      <c r="L361" s="15">
        <f t="shared" si="11"/>
        <v>38.10136157337368</v>
      </c>
    </row>
    <row r="362" spans="1:12" x14ac:dyDescent="0.25">
      <c r="A362" s="13">
        <v>13</v>
      </c>
      <c r="B362" s="80" t="str">
        <f t="shared" si="10"/>
        <v>2012Kladno</v>
      </c>
      <c r="C362" s="13">
        <v>2012</v>
      </c>
      <c r="D362" s="14" t="s">
        <v>16</v>
      </c>
      <c r="E362" s="14" t="s">
        <v>14</v>
      </c>
      <c r="F362" s="28">
        <v>105</v>
      </c>
      <c r="G362" s="13">
        <v>74</v>
      </c>
      <c r="H362" s="75">
        <v>223</v>
      </c>
      <c r="I362" s="13">
        <v>1382</v>
      </c>
      <c r="J362" s="13">
        <v>1378</v>
      </c>
      <c r="K362" s="13">
        <v>131</v>
      </c>
      <c r="L362" s="15">
        <f t="shared" si="11"/>
        <v>34.698838896952104</v>
      </c>
    </row>
    <row r="363" spans="1:12" x14ac:dyDescent="0.25">
      <c r="A363" s="13">
        <v>14</v>
      </c>
      <c r="B363" s="80" t="str">
        <f t="shared" si="10"/>
        <v>2012Kolín</v>
      </c>
      <c r="C363" s="13">
        <v>2012</v>
      </c>
      <c r="D363" s="14" t="s">
        <v>17</v>
      </c>
      <c r="E363" s="14" t="s">
        <v>14</v>
      </c>
      <c r="F363" s="28">
        <v>169</v>
      </c>
      <c r="G363" s="13">
        <v>84</v>
      </c>
      <c r="H363" s="75">
        <v>351</v>
      </c>
      <c r="I363" s="13">
        <v>919</v>
      </c>
      <c r="J363" s="13">
        <v>922</v>
      </c>
      <c r="K363" s="13">
        <v>104</v>
      </c>
      <c r="L363" s="15">
        <f t="shared" si="11"/>
        <v>41.171366594360087</v>
      </c>
    </row>
    <row r="364" spans="1:12" x14ac:dyDescent="0.25">
      <c r="A364" s="13">
        <v>15</v>
      </c>
      <c r="B364" s="80" t="str">
        <f t="shared" si="10"/>
        <v>2012Kutná Hora</v>
      </c>
      <c r="C364" s="13">
        <v>2012</v>
      </c>
      <c r="D364" s="14" t="s">
        <v>18</v>
      </c>
      <c r="E364" s="14" t="s">
        <v>14</v>
      </c>
      <c r="F364" s="28">
        <v>73</v>
      </c>
      <c r="G364" s="13">
        <v>36</v>
      </c>
      <c r="H364" s="75">
        <v>166</v>
      </c>
      <c r="I364" s="13">
        <v>587</v>
      </c>
      <c r="J364" s="13">
        <v>596</v>
      </c>
      <c r="K364" s="13">
        <v>20</v>
      </c>
      <c r="L364" s="15">
        <f t="shared" si="11"/>
        <v>12.248322147651006</v>
      </c>
    </row>
    <row r="365" spans="1:12" x14ac:dyDescent="0.25">
      <c r="A365" s="13">
        <v>16</v>
      </c>
      <c r="B365" s="80" t="str">
        <f t="shared" si="10"/>
        <v>2012Mělník</v>
      </c>
      <c r="C365" s="13">
        <v>2012</v>
      </c>
      <c r="D365" s="14" t="s">
        <v>19</v>
      </c>
      <c r="E365" s="14" t="s">
        <v>14</v>
      </c>
      <c r="F365" s="28">
        <v>139</v>
      </c>
      <c r="G365" s="13">
        <v>76</v>
      </c>
      <c r="H365" s="75">
        <v>341</v>
      </c>
      <c r="I365" s="13">
        <v>1136</v>
      </c>
      <c r="J365" s="13">
        <v>1116</v>
      </c>
      <c r="K365" s="13">
        <v>126</v>
      </c>
      <c r="L365" s="15">
        <f t="shared" si="11"/>
        <v>41.20967741935484</v>
      </c>
    </row>
    <row r="366" spans="1:12" x14ac:dyDescent="0.25">
      <c r="A366" s="13">
        <v>17</v>
      </c>
      <c r="B366" s="80" t="str">
        <f t="shared" si="10"/>
        <v>2012Mladá Boleslav</v>
      </c>
      <c r="C366" s="13">
        <v>2012</v>
      </c>
      <c r="D366" s="14" t="s">
        <v>20</v>
      </c>
      <c r="E366" s="14" t="s">
        <v>14</v>
      </c>
      <c r="F366" s="28">
        <v>83</v>
      </c>
      <c r="G366" s="13">
        <v>47</v>
      </c>
      <c r="H366" s="75">
        <v>187</v>
      </c>
      <c r="I366" s="13">
        <v>1102</v>
      </c>
      <c r="J366" s="13">
        <v>1114</v>
      </c>
      <c r="K366" s="13">
        <v>32</v>
      </c>
      <c r="L366" s="15">
        <f t="shared" si="11"/>
        <v>10.484739676840215</v>
      </c>
    </row>
    <row r="367" spans="1:12" x14ac:dyDescent="0.25">
      <c r="A367" s="13">
        <v>18</v>
      </c>
      <c r="B367" s="80" t="str">
        <f t="shared" si="10"/>
        <v>2012Nymburk</v>
      </c>
      <c r="C367" s="13">
        <v>2012</v>
      </c>
      <c r="D367" s="14" t="s">
        <v>21</v>
      </c>
      <c r="E367" s="14" t="s">
        <v>14</v>
      </c>
      <c r="F367" s="28">
        <v>95</v>
      </c>
      <c r="G367" s="13">
        <v>56</v>
      </c>
      <c r="H367" s="75">
        <v>232</v>
      </c>
      <c r="I367" s="13">
        <v>931</v>
      </c>
      <c r="J367" s="13">
        <v>945</v>
      </c>
      <c r="K367" s="13">
        <v>79</v>
      </c>
      <c r="L367" s="15">
        <f t="shared" si="11"/>
        <v>30.513227513227516</v>
      </c>
    </row>
    <row r="368" spans="1:12" x14ac:dyDescent="0.25">
      <c r="A368" s="13">
        <v>19</v>
      </c>
      <c r="B368" s="80" t="str">
        <f t="shared" si="10"/>
        <v>2012Praha-Východ</v>
      </c>
      <c r="C368" s="13">
        <v>2012</v>
      </c>
      <c r="D368" s="14" t="s">
        <v>134</v>
      </c>
      <c r="E368" s="14" t="s">
        <v>14</v>
      </c>
      <c r="F368" s="28">
        <v>161</v>
      </c>
      <c r="G368" s="13">
        <v>90</v>
      </c>
      <c r="H368" s="75">
        <v>343</v>
      </c>
      <c r="I368" s="13">
        <v>1404</v>
      </c>
      <c r="J368" s="13">
        <v>1458</v>
      </c>
      <c r="K368" s="13">
        <v>79</v>
      </c>
      <c r="L368" s="15">
        <f t="shared" si="11"/>
        <v>19.777091906721537</v>
      </c>
    </row>
    <row r="369" spans="1:12" x14ac:dyDescent="0.25">
      <c r="A369" s="13">
        <v>20</v>
      </c>
      <c r="B369" s="80" t="str">
        <f t="shared" si="10"/>
        <v>2012Praha-Západ</v>
      </c>
      <c r="C369" s="13">
        <v>2012</v>
      </c>
      <c r="D369" s="14" t="s">
        <v>135</v>
      </c>
      <c r="E369" s="14" t="s">
        <v>14</v>
      </c>
      <c r="F369" s="28">
        <v>245</v>
      </c>
      <c r="G369" s="13">
        <v>143</v>
      </c>
      <c r="H369" s="75">
        <v>650</v>
      </c>
      <c r="I369" s="13">
        <v>1353</v>
      </c>
      <c r="J369" s="13">
        <v>1351</v>
      </c>
      <c r="K369" s="13">
        <v>268</v>
      </c>
      <c r="L369" s="15">
        <f t="shared" si="11"/>
        <v>72.405625462620279</v>
      </c>
    </row>
    <row r="370" spans="1:12" x14ac:dyDescent="0.25">
      <c r="A370" s="13">
        <v>21</v>
      </c>
      <c r="B370" s="80" t="str">
        <f t="shared" si="10"/>
        <v>2012Příbram</v>
      </c>
      <c r="C370" s="13">
        <v>2012</v>
      </c>
      <c r="D370" s="14" t="s">
        <v>22</v>
      </c>
      <c r="E370" s="14" t="s">
        <v>14</v>
      </c>
      <c r="F370" s="28">
        <v>181</v>
      </c>
      <c r="G370" s="13">
        <v>116</v>
      </c>
      <c r="H370" s="75">
        <v>355</v>
      </c>
      <c r="I370" s="13">
        <v>1099</v>
      </c>
      <c r="J370" s="13">
        <v>1125</v>
      </c>
      <c r="K370" s="13">
        <v>89</v>
      </c>
      <c r="L370" s="15">
        <f t="shared" si="11"/>
        <v>28.875555555555554</v>
      </c>
    </row>
    <row r="371" spans="1:12" x14ac:dyDescent="0.25">
      <c r="A371" s="13">
        <v>22</v>
      </c>
      <c r="B371" s="80" t="str">
        <f t="shared" si="10"/>
        <v>2012Rakovník</v>
      </c>
      <c r="C371" s="13">
        <v>2012</v>
      </c>
      <c r="D371" s="14" t="s">
        <v>23</v>
      </c>
      <c r="E371" s="14" t="s">
        <v>14</v>
      </c>
      <c r="F371" s="28">
        <v>165</v>
      </c>
      <c r="G371" s="13">
        <v>59</v>
      </c>
      <c r="H371" s="75">
        <v>292</v>
      </c>
      <c r="I371" s="13">
        <v>466</v>
      </c>
      <c r="J371" s="13">
        <v>456</v>
      </c>
      <c r="K371" s="13">
        <v>46</v>
      </c>
      <c r="L371" s="15">
        <f t="shared" si="11"/>
        <v>36.820175438596486</v>
      </c>
    </row>
    <row r="372" spans="1:12" x14ac:dyDescent="0.25">
      <c r="A372" s="13">
        <v>23</v>
      </c>
      <c r="B372" s="80" t="str">
        <f t="shared" si="10"/>
        <v>2012České Budějovice</v>
      </c>
      <c r="C372" s="13">
        <v>2012</v>
      </c>
      <c r="D372" s="14" t="s">
        <v>24</v>
      </c>
      <c r="E372" s="14" t="s">
        <v>25</v>
      </c>
      <c r="F372" s="28">
        <v>159</v>
      </c>
      <c r="G372" s="13">
        <v>104</v>
      </c>
      <c r="H372" s="75">
        <v>327</v>
      </c>
      <c r="I372" s="13">
        <v>1888</v>
      </c>
      <c r="J372" s="13">
        <v>1910</v>
      </c>
      <c r="K372" s="13">
        <v>335</v>
      </c>
      <c r="L372" s="15">
        <f t="shared" si="11"/>
        <v>64.018324607329845</v>
      </c>
    </row>
    <row r="373" spans="1:12" x14ac:dyDescent="0.25">
      <c r="A373" s="13">
        <v>24</v>
      </c>
      <c r="B373" s="80" t="str">
        <f t="shared" si="10"/>
        <v>2012Český Krumlov</v>
      </c>
      <c r="C373" s="13">
        <v>2012</v>
      </c>
      <c r="D373" s="14" t="s">
        <v>26</v>
      </c>
      <c r="E373" s="14" t="s">
        <v>25</v>
      </c>
      <c r="F373" s="28">
        <v>85</v>
      </c>
      <c r="G373" s="13">
        <v>52</v>
      </c>
      <c r="H373" s="75">
        <v>138</v>
      </c>
      <c r="I373" s="13">
        <v>568</v>
      </c>
      <c r="J373" s="13">
        <v>571</v>
      </c>
      <c r="K373" s="13">
        <v>63</v>
      </c>
      <c r="L373" s="15">
        <f t="shared" si="11"/>
        <v>40.271453590192642</v>
      </c>
    </row>
    <row r="374" spans="1:12" x14ac:dyDescent="0.25">
      <c r="A374" s="13">
        <v>25</v>
      </c>
      <c r="B374" s="80" t="str">
        <f t="shared" si="10"/>
        <v>2012Jindřichův Hradec</v>
      </c>
      <c r="C374" s="13">
        <v>2012</v>
      </c>
      <c r="D374" s="14" t="s">
        <v>27</v>
      </c>
      <c r="E374" s="14" t="s">
        <v>25</v>
      </c>
      <c r="F374" s="28">
        <v>100</v>
      </c>
      <c r="G374" s="13">
        <v>57</v>
      </c>
      <c r="H374" s="75">
        <v>263</v>
      </c>
      <c r="I374" s="13">
        <v>770</v>
      </c>
      <c r="J374" s="13">
        <v>765</v>
      </c>
      <c r="K374" s="13">
        <v>94</v>
      </c>
      <c r="L374" s="15">
        <f t="shared" si="11"/>
        <v>44.849673202614376</v>
      </c>
    </row>
    <row r="375" spans="1:12" x14ac:dyDescent="0.25">
      <c r="A375" s="13">
        <v>26</v>
      </c>
      <c r="B375" s="80" t="str">
        <f t="shared" si="10"/>
        <v>2012Pelhřimov</v>
      </c>
      <c r="C375" s="13">
        <v>2012</v>
      </c>
      <c r="D375" s="14" t="s">
        <v>28</v>
      </c>
      <c r="E375" s="14" t="s">
        <v>25</v>
      </c>
      <c r="F375" s="28">
        <v>79</v>
      </c>
      <c r="G375" s="13">
        <v>48</v>
      </c>
      <c r="H375" s="75">
        <v>195</v>
      </c>
      <c r="I375" s="13">
        <v>473</v>
      </c>
      <c r="J375" s="13">
        <v>476</v>
      </c>
      <c r="K375" s="13">
        <v>48</v>
      </c>
      <c r="L375" s="15">
        <f t="shared" si="11"/>
        <v>36.806722689075634</v>
      </c>
    </row>
    <row r="376" spans="1:12" x14ac:dyDescent="0.25">
      <c r="A376" s="13">
        <v>27</v>
      </c>
      <c r="B376" s="80" t="str">
        <f t="shared" si="10"/>
        <v>2012Písek</v>
      </c>
      <c r="C376" s="13">
        <v>2012</v>
      </c>
      <c r="D376" s="14" t="s">
        <v>29</v>
      </c>
      <c r="E376" s="14" t="s">
        <v>25</v>
      </c>
      <c r="F376" s="28">
        <v>204</v>
      </c>
      <c r="G376" s="13">
        <v>87</v>
      </c>
      <c r="H376" s="75">
        <v>403</v>
      </c>
      <c r="I376" s="13">
        <v>672</v>
      </c>
      <c r="J376" s="13">
        <v>679</v>
      </c>
      <c r="K376" s="13">
        <v>102</v>
      </c>
      <c r="L376" s="15">
        <f t="shared" si="11"/>
        <v>54.830633284241529</v>
      </c>
    </row>
    <row r="377" spans="1:12" x14ac:dyDescent="0.25">
      <c r="A377" s="13">
        <v>28</v>
      </c>
      <c r="B377" s="80" t="str">
        <f t="shared" si="10"/>
        <v>2012Prachatice</v>
      </c>
      <c r="C377" s="13">
        <v>2012</v>
      </c>
      <c r="D377" s="14" t="s">
        <v>30</v>
      </c>
      <c r="E377" s="14" t="s">
        <v>25</v>
      </c>
      <c r="F377" s="28">
        <v>73</v>
      </c>
      <c r="G377" s="13">
        <v>54</v>
      </c>
      <c r="H377" s="75">
        <v>153</v>
      </c>
      <c r="I377" s="13">
        <v>526</v>
      </c>
      <c r="J377" s="13">
        <v>494</v>
      </c>
      <c r="K377" s="13">
        <v>65</v>
      </c>
      <c r="L377" s="15">
        <f t="shared" si="11"/>
        <v>48.026315789473685</v>
      </c>
    </row>
    <row r="378" spans="1:12" x14ac:dyDescent="0.25">
      <c r="A378" s="13">
        <v>29</v>
      </c>
      <c r="B378" s="80" t="str">
        <f t="shared" si="10"/>
        <v>2012Strakonice</v>
      </c>
      <c r="C378" s="13">
        <v>2012</v>
      </c>
      <c r="D378" s="14" t="s">
        <v>31</v>
      </c>
      <c r="E378" s="14" t="s">
        <v>25</v>
      </c>
      <c r="F378" s="28">
        <v>125</v>
      </c>
      <c r="G378" s="13">
        <v>82</v>
      </c>
      <c r="H378" s="75">
        <v>273</v>
      </c>
      <c r="I378" s="13">
        <v>719</v>
      </c>
      <c r="J378" s="13">
        <v>734</v>
      </c>
      <c r="K378" s="13">
        <v>71</v>
      </c>
      <c r="L378" s="15">
        <f t="shared" si="11"/>
        <v>35.306539509536783</v>
      </c>
    </row>
    <row r="379" spans="1:12" x14ac:dyDescent="0.25">
      <c r="A379" s="13">
        <v>30</v>
      </c>
      <c r="B379" s="80" t="str">
        <f t="shared" si="10"/>
        <v>2012Tábor</v>
      </c>
      <c r="C379" s="13">
        <v>2012</v>
      </c>
      <c r="D379" s="14" t="s">
        <v>32</v>
      </c>
      <c r="E379" s="14" t="s">
        <v>25</v>
      </c>
      <c r="F379" s="28">
        <v>175</v>
      </c>
      <c r="G379" s="13">
        <v>86</v>
      </c>
      <c r="H379" s="75">
        <v>335</v>
      </c>
      <c r="I379" s="13">
        <v>730</v>
      </c>
      <c r="J379" s="13">
        <v>744</v>
      </c>
      <c r="K379" s="13">
        <v>102</v>
      </c>
      <c r="L379" s="15">
        <f t="shared" si="11"/>
        <v>50.04032258064516</v>
      </c>
    </row>
    <row r="380" spans="1:12" x14ac:dyDescent="0.25">
      <c r="A380" s="13">
        <v>31</v>
      </c>
      <c r="B380" s="80" t="str">
        <f t="shared" si="10"/>
        <v>2012Domažlice</v>
      </c>
      <c r="C380" s="13">
        <v>2012</v>
      </c>
      <c r="D380" s="14" t="s">
        <v>33</v>
      </c>
      <c r="E380" s="14" t="s">
        <v>34</v>
      </c>
      <c r="F380" s="28">
        <v>85</v>
      </c>
      <c r="G380" s="13">
        <v>41</v>
      </c>
      <c r="H380" s="75">
        <v>193</v>
      </c>
      <c r="I380" s="13">
        <v>543</v>
      </c>
      <c r="J380" s="13">
        <v>523</v>
      </c>
      <c r="K380" s="13">
        <v>52</v>
      </c>
      <c r="L380" s="15">
        <f t="shared" si="11"/>
        <v>36.290630975143408</v>
      </c>
    </row>
    <row r="381" spans="1:12" x14ac:dyDescent="0.25">
      <c r="A381" s="13">
        <v>32</v>
      </c>
      <c r="B381" s="80" t="str">
        <f t="shared" si="10"/>
        <v>2012Cheb</v>
      </c>
      <c r="C381" s="13">
        <v>2012</v>
      </c>
      <c r="D381" s="14" t="s">
        <v>35</v>
      </c>
      <c r="E381" s="14" t="s">
        <v>34</v>
      </c>
      <c r="F381" s="28">
        <v>264</v>
      </c>
      <c r="G381" s="13">
        <v>161</v>
      </c>
      <c r="H381" s="75">
        <v>537</v>
      </c>
      <c r="I381" s="13">
        <v>1210</v>
      </c>
      <c r="J381" s="13">
        <v>1259</v>
      </c>
      <c r="K381" s="13">
        <v>310</v>
      </c>
      <c r="L381" s="15">
        <f t="shared" si="11"/>
        <v>89.872915011914216</v>
      </c>
    </row>
    <row r="382" spans="1:12" x14ac:dyDescent="0.25">
      <c r="A382" s="13">
        <v>33</v>
      </c>
      <c r="B382" s="80" t="str">
        <f t="shared" si="10"/>
        <v>2012Karlovy Vary</v>
      </c>
      <c r="C382" s="13">
        <v>2012</v>
      </c>
      <c r="D382" s="14" t="s">
        <v>36</v>
      </c>
      <c r="E382" s="14" t="s">
        <v>34</v>
      </c>
      <c r="F382" s="28">
        <v>174</v>
      </c>
      <c r="G382" s="13">
        <v>111</v>
      </c>
      <c r="H382" s="75">
        <v>376</v>
      </c>
      <c r="I382" s="13">
        <v>1580</v>
      </c>
      <c r="J382" s="13">
        <v>1601</v>
      </c>
      <c r="K382" s="13">
        <v>307</v>
      </c>
      <c r="L382" s="15">
        <f t="shared" si="11"/>
        <v>69.990630855715168</v>
      </c>
    </row>
    <row r="383" spans="1:12" x14ac:dyDescent="0.25">
      <c r="A383" s="13">
        <v>34</v>
      </c>
      <c r="B383" s="80" t="str">
        <f t="shared" si="10"/>
        <v>2012Klatovy</v>
      </c>
      <c r="C383" s="13">
        <v>2012</v>
      </c>
      <c r="D383" s="14" t="s">
        <v>37</v>
      </c>
      <c r="E383" s="14" t="s">
        <v>34</v>
      </c>
      <c r="F383" s="28">
        <v>122</v>
      </c>
      <c r="G383" s="13">
        <v>71</v>
      </c>
      <c r="H383" s="75">
        <v>235</v>
      </c>
      <c r="I383" s="13">
        <v>750</v>
      </c>
      <c r="J383" s="13">
        <v>744</v>
      </c>
      <c r="K383" s="13">
        <v>92</v>
      </c>
      <c r="L383" s="15">
        <f t="shared" si="11"/>
        <v>45.134408602150536</v>
      </c>
    </row>
    <row r="384" spans="1:12" x14ac:dyDescent="0.25">
      <c r="A384" s="13">
        <v>35</v>
      </c>
      <c r="B384" s="80" t="str">
        <f t="shared" si="10"/>
        <v>2012Plzeň-jih</v>
      </c>
      <c r="C384" s="13">
        <v>2012</v>
      </c>
      <c r="D384" s="14" t="s">
        <v>38</v>
      </c>
      <c r="E384" s="14" t="s">
        <v>34</v>
      </c>
      <c r="F384" s="28">
        <v>149</v>
      </c>
      <c r="G384" s="13">
        <v>78</v>
      </c>
      <c r="H384" s="75">
        <v>367</v>
      </c>
      <c r="I384" s="13">
        <v>393</v>
      </c>
      <c r="J384" s="13">
        <v>374</v>
      </c>
      <c r="K384" s="13">
        <v>76</v>
      </c>
      <c r="L384" s="15">
        <f t="shared" si="11"/>
        <v>74.171122994652407</v>
      </c>
    </row>
    <row r="385" spans="1:12" x14ac:dyDescent="0.25">
      <c r="A385" s="13">
        <v>36</v>
      </c>
      <c r="B385" s="80" t="str">
        <f t="shared" si="10"/>
        <v>2012Plzeň-Město</v>
      </c>
      <c r="C385" s="13">
        <v>2012</v>
      </c>
      <c r="D385" s="14" t="s">
        <v>136</v>
      </c>
      <c r="E385" s="14" t="s">
        <v>34</v>
      </c>
      <c r="F385" s="28">
        <v>221</v>
      </c>
      <c r="G385" s="13">
        <v>136</v>
      </c>
      <c r="H385" s="75">
        <v>465</v>
      </c>
      <c r="I385" s="13">
        <v>1968</v>
      </c>
      <c r="J385" s="13">
        <v>1991</v>
      </c>
      <c r="K385" s="13">
        <v>392</v>
      </c>
      <c r="L385" s="15">
        <f t="shared" si="11"/>
        <v>71.863385233550972</v>
      </c>
    </row>
    <row r="386" spans="1:12" x14ac:dyDescent="0.25">
      <c r="A386" s="13">
        <v>37</v>
      </c>
      <c r="B386" s="80" t="str">
        <f t="shared" si="10"/>
        <v>2012Plzeň-sever</v>
      </c>
      <c r="C386" s="13">
        <v>2012</v>
      </c>
      <c r="D386" s="14" t="s">
        <v>39</v>
      </c>
      <c r="E386" s="14" t="s">
        <v>34</v>
      </c>
      <c r="F386" s="28">
        <v>252</v>
      </c>
      <c r="G386" s="13">
        <v>148</v>
      </c>
      <c r="H386" s="75">
        <v>567</v>
      </c>
      <c r="I386" s="13">
        <v>648</v>
      </c>
      <c r="J386" s="13">
        <v>586</v>
      </c>
      <c r="K386" s="13">
        <v>217</v>
      </c>
      <c r="L386" s="15">
        <f t="shared" si="11"/>
        <v>135.16211604095562</v>
      </c>
    </row>
    <row r="387" spans="1:12" x14ac:dyDescent="0.25">
      <c r="A387" s="13">
        <v>38</v>
      </c>
      <c r="B387" s="80" t="str">
        <f t="shared" si="10"/>
        <v>2012Rokycany</v>
      </c>
      <c r="C387" s="13">
        <v>2012</v>
      </c>
      <c r="D387" s="14" t="s">
        <v>40</v>
      </c>
      <c r="E387" s="14" t="s">
        <v>34</v>
      </c>
      <c r="F387" s="28">
        <v>234</v>
      </c>
      <c r="G387" s="13">
        <v>139</v>
      </c>
      <c r="H387" s="75">
        <v>437</v>
      </c>
      <c r="I387" s="13">
        <v>417</v>
      </c>
      <c r="J387" s="13">
        <v>406</v>
      </c>
      <c r="K387" s="13">
        <v>76</v>
      </c>
      <c r="L387" s="15">
        <f t="shared" si="11"/>
        <v>68.325123152709352</v>
      </c>
    </row>
    <row r="388" spans="1:12" x14ac:dyDescent="0.25">
      <c r="A388" s="13">
        <v>39</v>
      </c>
      <c r="B388" s="80" t="str">
        <f t="shared" si="10"/>
        <v>2012Sokolov</v>
      </c>
      <c r="C388" s="13">
        <v>2012</v>
      </c>
      <c r="D388" s="14" t="s">
        <v>41</v>
      </c>
      <c r="E388" s="14" t="s">
        <v>34</v>
      </c>
      <c r="F388" s="28">
        <v>122</v>
      </c>
      <c r="G388" s="13">
        <v>64</v>
      </c>
      <c r="H388" s="75">
        <v>298</v>
      </c>
      <c r="I388" s="13">
        <v>1277</v>
      </c>
      <c r="J388" s="13">
        <v>1321</v>
      </c>
      <c r="K388" s="13">
        <v>175</v>
      </c>
      <c r="L388" s="15">
        <f t="shared" si="11"/>
        <v>48.353520060560179</v>
      </c>
    </row>
    <row r="389" spans="1:12" x14ac:dyDescent="0.25">
      <c r="A389" s="13">
        <v>40</v>
      </c>
      <c r="B389" s="80" t="str">
        <f t="shared" si="10"/>
        <v>2012Tachov</v>
      </c>
      <c r="C389" s="13">
        <v>2012</v>
      </c>
      <c r="D389" s="14" t="s">
        <v>42</v>
      </c>
      <c r="E389" s="14" t="s">
        <v>34</v>
      </c>
      <c r="F389" s="28">
        <v>181</v>
      </c>
      <c r="G389" s="13">
        <v>104</v>
      </c>
      <c r="H389" s="75">
        <v>427</v>
      </c>
      <c r="I389" s="13">
        <v>592</v>
      </c>
      <c r="J389" s="13">
        <v>598</v>
      </c>
      <c r="K389" s="13">
        <v>158</v>
      </c>
      <c r="L389" s="15">
        <f t="shared" si="11"/>
        <v>96.438127090300995</v>
      </c>
    </row>
    <row r="390" spans="1:12" x14ac:dyDescent="0.25">
      <c r="A390" s="13">
        <v>41</v>
      </c>
      <c r="B390" s="80" t="str">
        <f t="shared" si="10"/>
        <v>2012Česká Lípa</v>
      </c>
      <c r="C390" s="13">
        <v>2012</v>
      </c>
      <c r="D390" s="14" t="s">
        <v>43</v>
      </c>
      <c r="E390" s="14" t="s">
        <v>44</v>
      </c>
      <c r="F390" s="28">
        <v>361</v>
      </c>
      <c r="G390" s="13">
        <v>206</v>
      </c>
      <c r="H390" s="75">
        <v>917</v>
      </c>
      <c r="I390" s="13">
        <v>1420</v>
      </c>
      <c r="J390" s="13">
        <v>1406</v>
      </c>
      <c r="K390" s="13">
        <v>628</v>
      </c>
      <c r="L390" s="15">
        <f t="shared" si="11"/>
        <v>163.02987197724042</v>
      </c>
    </row>
    <row r="391" spans="1:12" x14ac:dyDescent="0.25">
      <c r="A391" s="13">
        <v>42</v>
      </c>
      <c r="B391" s="80" t="str">
        <f t="shared" ref="B391:B454" si="12">CONCATENATE(C391,D391)</f>
        <v>2012Děčín</v>
      </c>
      <c r="C391" s="13">
        <v>2012</v>
      </c>
      <c r="D391" s="14" t="s">
        <v>45</v>
      </c>
      <c r="E391" s="14" t="s">
        <v>44</v>
      </c>
      <c r="F391" s="28">
        <v>446</v>
      </c>
      <c r="G391" s="13">
        <v>312</v>
      </c>
      <c r="H391" s="75">
        <v>993</v>
      </c>
      <c r="I391" s="13">
        <v>1745</v>
      </c>
      <c r="J391" s="13">
        <v>1668</v>
      </c>
      <c r="K391" s="13">
        <v>1185</v>
      </c>
      <c r="L391" s="15">
        <f t="shared" ref="L391:L454" si="13">K391/J391*365</f>
        <v>259.30755395683457</v>
      </c>
    </row>
    <row r="392" spans="1:12" x14ac:dyDescent="0.25">
      <c r="A392" s="13">
        <v>43</v>
      </c>
      <c r="B392" s="80" t="str">
        <f t="shared" si="12"/>
        <v>2012Chomutov</v>
      </c>
      <c r="C392" s="13">
        <v>2012</v>
      </c>
      <c r="D392" s="14" t="s">
        <v>46</v>
      </c>
      <c r="E392" s="14" t="s">
        <v>44</v>
      </c>
      <c r="F392" s="28">
        <v>588</v>
      </c>
      <c r="G392" s="13">
        <v>310</v>
      </c>
      <c r="H392" s="75">
        <v>1417</v>
      </c>
      <c r="I392" s="13">
        <v>1854</v>
      </c>
      <c r="J392" s="13">
        <v>1796</v>
      </c>
      <c r="K392" s="13">
        <v>1095</v>
      </c>
      <c r="L392" s="15">
        <f t="shared" si="13"/>
        <v>222.53619153674836</v>
      </c>
    </row>
    <row r="393" spans="1:12" x14ac:dyDescent="0.25">
      <c r="A393" s="13">
        <v>44</v>
      </c>
      <c r="B393" s="80" t="str">
        <f t="shared" si="12"/>
        <v>2012Jablonec nad Nisou</v>
      </c>
      <c r="C393" s="13">
        <v>2012</v>
      </c>
      <c r="D393" s="14" t="s">
        <v>47</v>
      </c>
      <c r="E393" s="14" t="s">
        <v>44</v>
      </c>
      <c r="F393" s="28">
        <v>399</v>
      </c>
      <c r="G393" s="13">
        <v>237</v>
      </c>
      <c r="H393" s="75">
        <v>874</v>
      </c>
      <c r="I393" s="13">
        <v>932</v>
      </c>
      <c r="J393" s="13">
        <v>919</v>
      </c>
      <c r="K393" s="13">
        <v>446</v>
      </c>
      <c r="L393" s="15">
        <f t="shared" si="13"/>
        <v>177.13819368879217</v>
      </c>
    </row>
    <row r="394" spans="1:12" x14ac:dyDescent="0.25">
      <c r="A394" s="13">
        <v>45</v>
      </c>
      <c r="B394" s="80" t="str">
        <f t="shared" si="12"/>
        <v>2012Liberec</v>
      </c>
      <c r="C394" s="13">
        <v>2012</v>
      </c>
      <c r="D394" s="14" t="s">
        <v>48</v>
      </c>
      <c r="E394" s="14" t="s">
        <v>44</v>
      </c>
      <c r="F394" s="28">
        <v>400</v>
      </c>
      <c r="G394" s="13">
        <v>203</v>
      </c>
      <c r="H394" s="75">
        <v>954</v>
      </c>
      <c r="I394" s="13">
        <v>2157</v>
      </c>
      <c r="J394" s="13">
        <v>2283</v>
      </c>
      <c r="K394" s="13">
        <v>785</v>
      </c>
      <c r="L394" s="15">
        <f t="shared" si="13"/>
        <v>125.50372317126589</v>
      </c>
    </row>
    <row r="395" spans="1:12" x14ac:dyDescent="0.25">
      <c r="A395" s="13">
        <v>46</v>
      </c>
      <c r="B395" s="80" t="str">
        <f t="shared" si="12"/>
        <v>2012Litoměřice</v>
      </c>
      <c r="C395" s="13">
        <v>2012</v>
      </c>
      <c r="D395" s="14" t="s">
        <v>49</v>
      </c>
      <c r="E395" s="14" t="s">
        <v>44</v>
      </c>
      <c r="F395" s="28">
        <v>391</v>
      </c>
      <c r="G395" s="13">
        <v>216</v>
      </c>
      <c r="H395" s="75">
        <v>973</v>
      </c>
      <c r="I395" s="13">
        <v>1398</v>
      </c>
      <c r="J395" s="13">
        <v>1258</v>
      </c>
      <c r="K395" s="13">
        <v>761</v>
      </c>
      <c r="L395" s="15">
        <f t="shared" si="13"/>
        <v>220.79888712241655</v>
      </c>
    </row>
    <row r="396" spans="1:12" x14ac:dyDescent="0.25">
      <c r="A396" s="13">
        <v>47</v>
      </c>
      <c r="B396" s="80" t="str">
        <f t="shared" si="12"/>
        <v>2012Louny</v>
      </c>
      <c r="C396" s="13">
        <v>2012</v>
      </c>
      <c r="D396" s="14" t="s">
        <v>50</v>
      </c>
      <c r="E396" s="14" t="s">
        <v>44</v>
      </c>
      <c r="F396" s="28">
        <v>181</v>
      </c>
      <c r="G396" s="13">
        <v>105</v>
      </c>
      <c r="H396" s="75">
        <v>404</v>
      </c>
      <c r="I396" s="13">
        <v>883</v>
      </c>
      <c r="J396" s="13">
        <v>923</v>
      </c>
      <c r="K396" s="13">
        <v>199</v>
      </c>
      <c r="L396" s="15">
        <f t="shared" si="13"/>
        <v>78.694474539544956</v>
      </c>
    </row>
    <row r="397" spans="1:12" x14ac:dyDescent="0.25">
      <c r="A397" s="13">
        <v>48</v>
      </c>
      <c r="B397" s="80" t="str">
        <f t="shared" si="12"/>
        <v>2012Most</v>
      </c>
      <c r="C397" s="13">
        <v>2012</v>
      </c>
      <c r="D397" s="14" t="s">
        <v>51</v>
      </c>
      <c r="E397" s="14" t="s">
        <v>44</v>
      </c>
      <c r="F397" s="28">
        <v>394</v>
      </c>
      <c r="G397" s="13">
        <v>223</v>
      </c>
      <c r="H397" s="75">
        <v>935</v>
      </c>
      <c r="I397" s="13">
        <v>1488</v>
      </c>
      <c r="J397" s="13">
        <v>1566</v>
      </c>
      <c r="K397" s="13">
        <v>626</v>
      </c>
      <c r="L397" s="15">
        <f t="shared" si="13"/>
        <v>145.90676883780333</v>
      </c>
    </row>
    <row r="398" spans="1:12" x14ac:dyDescent="0.25">
      <c r="A398" s="13">
        <v>49</v>
      </c>
      <c r="B398" s="80" t="str">
        <f t="shared" si="12"/>
        <v>2012Teplice</v>
      </c>
      <c r="C398" s="13">
        <v>2012</v>
      </c>
      <c r="D398" s="14" t="s">
        <v>52</v>
      </c>
      <c r="E398" s="14" t="s">
        <v>44</v>
      </c>
      <c r="F398" s="28">
        <v>369</v>
      </c>
      <c r="G398" s="13">
        <v>167</v>
      </c>
      <c r="H398" s="75">
        <v>974</v>
      </c>
      <c r="I398" s="13">
        <v>1840</v>
      </c>
      <c r="J398" s="13">
        <v>2156</v>
      </c>
      <c r="K398" s="13">
        <v>396</v>
      </c>
      <c r="L398" s="15">
        <f t="shared" si="13"/>
        <v>67.040816326530617</v>
      </c>
    </row>
    <row r="399" spans="1:12" x14ac:dyDescent="0.25">
      <c r="A399" s="13">
        <v>50</v>
      </c>
      <c r="B399" s="80" t="str">
        <f t="shared" si="12"/>
        <v>2012Ústí nad Labem</v>
      </c>
      <c r="C399" s="13">
        <v>2012</v>
      </c>
      <c r="D399" s="14" t="s">
        <v>53</v>
      </c>
      <c r="E399" s="14" t="s">
        <v>44</v>
      </c>
      <c r="F399" s="28">
        <v>472</v>
      </c>
      <c r="G399" s="13">
        <v>211</v>
      </c>
      <c r="H399" s="75">
        <v>1215</v>
      </c>
      <c r="I399" s="13">
        <v>2056</v>
      </c>
      <c r="J399" s="13">
        <v>1898</v>
      </c>
      <c r="K399" s="13">
        <v>1017</v>
      </c>
      <c r="L399" s="15">
        <f t="shared" si="13"/>
        <v>195.57692307692307</v>
      </c>
    </row>
    <row r="400" spans="1:12" x14ac:dyDescent="0.25">
      <c r="A400" s="13">
        <v>51</v>
      </c>
      <c r="B400" s="80" t="str">
        <f t="shared" si="12"/>
        <v>2012Havlíčkův Brod</v>
      </c>
      <c r="C400" s="13">
        <v>2012</v>
      </c>
      <c r="D400" s="14" t="s">
        <v>54</v>
      </c>
      <c r="E400" s="14" t="s">
        <v>55</v>
      </c>
      <c r="F400" s="28">
        <v>83</v>
      </c>
      <c r="G400" s="13">
        <v>48</v>
      </c>
      <c r="H400" s="75">
        <v>222</v>
      </c>
      <c r="I400" s="13">
        <v>606</v>
      </c>
      <c r="J400" s="13">
        <v>602</v>
      </c>
      <c r="K400" s="13">
        <v>44</v>
      </c>
      <c r="L400" s="15">
        <f t="shared" si="13"/>
        <v>26.677740863787378</v>
      </c>
    </row>
    <row r="401" spans="1:12" x14ac:dyDescent="0.25">
      <c r="A401" s="13">
        <v>52</v>
      </c>
      <c r="B401" s="80" t="str">
        <f t="shared" si="12"/>
        <v>2012Hradec Králové</v>
      </c>
      <c r="C401" s="13">
        <v>2012</v>
      </c>
      <c r="D401" s="14" t="s">
        <v>56</v>
      </c>
      <c r="E401" s="14" t="s">
        <v>55</v>
      </c>
      <c r="F401" s="28">
        <v>124</v>
      </c>
      <c r="G401" s="13">
        <v>69</v>
      </c>
      <c r="H401" s="75">
        <v>249</v>
      </c>
      <c r="I401" s="13">
        <v>1121</v>
      </c>
      <c r="J401" s="13">
        <v>1108</v>
      </c>
      <c r="K401" s="13">
        <v>147</v>
      </c>
      <c r="L401" s="15">
        <f t="shared" si="13"/>
        <v>48.425090252707584</v>
      </c>
    </row>
    <row r="402" spans="1:12" x14ac:dyDescent="0.25">
      <c r="A402" s="13">
        <v>53</v>
      </c>
      <c r="B402" s="80" t="str">
        <f t="shared" si="12"/>
        <v>2012Chrudim</v>
      </c>
      <c r="C402" s="13">
        <v>2012</v>
      </c>
      <c r="D402" s="14" t="s">
        <v>57</v>
      </c>
      <c r="E402" s="14" t="s">
        <v>55</v>
      </c>
      <c r="F402" s="28">
        <v>129</v>
      </c>
      <c r="G402" s="13">
        <v>68</v>
      </c>
      <c r="H402" s="75">
        <v>308</v>
      </c>
      <c r="I402" s="13">
        <v>647</v>
      </c>
      <c r="J402" s="13">
        <v>655</v>
      </c>
      <c r="K402" s="13">
        <v>34</v>
      </c>
      <c r="L402" s="15">
        <f t="shared" si="13"/>
        <v>18.946564885496183</v>
      </c>
    </row>
    <row r="403" spans="1:12" x14ac:dyDescent="0.25">
      <c r="A403" s="13">
        <v>54</v>
      </c>
      <c r="B403" s="80" t="str">
        <f t="shared" si="12"/>
        <v>2012Jičín</v>
      </c>
      <c r="C403" s="13">
        <v>2012</v>
      </c>
      <c r="D403" s="14" t="s">
        <v>58</v>
      </c>
      <c r="E403" s="14" t="s">
        <v>55</v>
      </c>
      <c r="F403" s="28">
        <v>163</v>
      </c>
      <c r="G403" s="13">
        <v>84</v>
      </c>
      <c r="H403" s="75">
        <v>361</v>
      </c>
      <c r="I403" s="13">
        <v>593</v>
      </c>
      <c r="J403" s="13">
        <v>630</v>
      </c>
      <c r="K403" s="13">
        <v>54</v>
      </c>
      <c r="L403" s="15">
        <f t="shared" si="13"/>
        <v>31.285714285714285</v>
      </c>
    </row>
    <row r="404" spans="1:12" x14ac:dyDescent="0.25">
      <c r="A404" s="13">
        <v>55</v>
      </c>
      <c r="B404" s="80" t="str">
        <f t="shared" si="12"/>
        <v>2012Náchod</v>
      </c>
      <c r="C404" s="13">
        <v>2012</v>
      </c>
      <c r="D404" s="14" t="s">
        <v>59</v>
      </c>
      <c r="E404" s="14" t="s">
        <v>55</v>
      </c>
      <c r="F404" s="28">
        <v>100</v>
      </c>
      <c r="G404" s="13">
        <v>66</v>
      </c>
      <c r="H404" s="75">
        <v>188</v>
      </c>
      <c r="I404" s="13">
        <v>840</v>
      </c>
      <c r="J404" s="13">
        <v>850</v>
      </c>
      <c r="K404" s="13">
        <v>86</v>
      </c>
      <c r="L404" s="15">
        <f t="shared" si="13"/>
        <v>36.929411764705883</v>
      </c>
    </row>
    <row r="405" spans="1:12" x14ac:dyDescent="0.25">
      <c r="A405" s="13">
        <v>56</v>
      </c>
      <c r="B405" s="80" t="str">
        <f t="shared" si="12"/>
        <v>2012Pardubice</v>
      </c>
      <c r="C405" s="13">
        <v>2012</v>
      </c>
      <c r="D405" s="14" t="s">
        <v>60</v>
      </c>
      <c r="E405" s="14" t="s">
        <v>55</v>
      </c>
      <c r="F405" s="28">
        <v>144</v>
      </c>
      <c r="G405" s="13">
        <v>85</v>
      </c>
      <c r="H405" s="75">
        <v>286</v>
      </c>
      <c r="I405" s="13">
        <v>1352</v>
      </c>
      <c r="J405" s="13">
        <v>1349</v>
      </c>
      <c r="K405" s="13">
        <v>177</v>
      </c>
      <c r="L405" s="15">
        <f t="shared" si="13"/>
        <v>47.891030392883614</v>
      </c>
    </row>
    <row r="406" spans="1:12" x14ac:dyDescent="0.25">
      <c r="A406" s="13">
        <v>57</v>
      </c>
      <c r="B406" s="80" t="str">
        <f t="shared" si="12"/>
        <v>2012Rychnov nad Kněžnou</v>
      </c>
      <c r="C406" s="13">
        <v>2012</v>
      </c>
      <c r="D406" s="14" t="s">
        <v>61</v>
      </c>
      <c r="E406" s="14" t="s">
        <v>55</v>
      </c>
      <c r="F406" s="28">
        <v>127</v>
      </c>
      <c r="G406" s="13">
        <v>94</v>
      </c>
      <c r="H406" s="75">
        <v>261</v>
      </c>
      <c r="I406" s="13">
        <v>534</v>
      </c>
      <c r="J406" s="13">
        <v>539</v>
      </c>
      <c r="K406" s="13">
        <v>50</v>
      </c>
      <c r="L406" s="15">
        <f t="shared" si="13"/>
        <v>33.85899814471243</v>
      </c>
    </row>
    <row r="407" spans="1:12" x14ac:dyDescent="0.25">
      <c r="A407" s="13">
        <v>58</v>
      </c>
      <c r="B407" s="80" t="str">
        <f t="shared" si="12"/>
        <v>2012Semily</v>
      </c>
      <c r="C407" s="13">
        <v>2012</v>
      </c>
      <c r="D407" s="14" t="s">
        <v>62</v>
      </c>
      <c r="E407" s="14" t="s">
        <v>55</v>
      </c>
      <c r="F407" s="28">
        <v>66</v>
      </c>
      <c r="G407" s="13">
        <v>40</v>
      </c>
      <c r="H407" s="75">
        <v>138</v>
      </c>
      <c r="I407" s="13">
        <v>505</v>
      </c>
      <c r="J407" s="13">
        <v>517</v>
      </c>
      <c r="K407" s="13">
        <v>28</v>
      </c>
      <c r="L407" s="15">
        <f t="shared" si="13"/>
        <v>19.767891682785301</v>
      </c>
    </row>
    <row r="408" spans="1:12" x14ac:dyDescent="0.25">
      <c r="A408" s="13">
        <v>59</v>
      </c>
      <c r="B408" s="80" t="str">
        <f t="shared" si="12"/>
        <v>2012Svitavy</v>
      </c>
      <c r="C408" s="13">
        <v>2012</v>
      </c>
      <c r="D408" s="14" t="s">
        <v>63</v>
      </c>
      <c r="E408" s="14" t="s">
        <v>55</v>
      </c>
      <c r="F408" s="28">
        <v>61</v>
      </c>
      <c r="G408" s="13">
        <v>33</v>
      </c>
      <c r="H408" s="75">
        <v>130</v>
      </c>
      <c r="I408" s="13">
        <v>658</v>
      </c>
      <c r="J408" s="13">
        <v>655</v>
      </c>
      <c r="K408" s="13">
        <v>14</v>
      </c>
      <c r="L408" s="15">
        <f t="shared" si="13"/>
        <v>7.8015267175572518</v>
      </c>
    </row>
    <row r="409" spans="1:12" x14ac:dyDescent="0.25">
      <c r="A409" s="13">
        <v>60</v>
      </c>
      <c r="B409" s="80" t="str">
        <f t="shared" si="12"/>
        <v>2012Trutnov</v>
      </c>
      <c r="C409" s="13">
        <v>2012</v>
      </c>
      <c r="D409" s="14" t="s">
        <v>64</v>
      </c>
      <c r="E409" s="14" t="s">
        <v>55</v>
      </c>
      <c r="F409" s="28">
        <v>80</v>
      </c>
      <c r="G409" s="13">
        <v>49</v>
      </c>
      <c r="H409" s="75">
        <v>165</v>
      </c>
      <c r="I409" s="13">
        <v>1023</v>
      </c>
      <c r="J409" s="13">
        <v>1017</v>
      </c>
      <c r="K409" s="13">
        <v>122</v>
      </c>
      <c r="L409" s="15">
        <f t="shared" si="13"/>
        <v>43.785644051130774</v>
      </c>
    </row>
    <row r="410" spans="1:12" x14ac:dyDescent="0.25">
      <c r="A410" s="13">
        <v>61</v>
      </c>
      <c r="B410" s="80" t="str">
        <f t="shared" si="12"/>
        <v>2012Ústí nad Orlicí</v>
      </c>
      <c r="C410" s="13">
        <v>2012</v>
      </c>
      <c r="D410" s="14" t="s">
        <v>65</v>
      </c>
      <c r="E410" s="14" t="s">
        <v>55</v>
      </c>
      <c r="F410" s="28">
        <v>84</v>
      </c>
      <c r="G410" s="13">
        <v>48</v>
      </c>
      <c r="H410" s="75">
        <v>188</v>
      </c>
      <c r="I410" s="13">
        <v>734</v>
      </c>
      <c r="J410" s="13">
        <v>725</v>
      </c>
      <c r="K410" s="13">
        <v>63</v>
      </c>
      <c r="L410" s="15">
        <f t="shared" si="13"/>
        <v>31.717241379310344</v>
      </c>
    </row>
    <row r="411" spans="1:12" x14ac:dyDescent="0.25">
      <c r="A411" s="13">
        <v>62</v>
      </c>
      <c r="B411" s="80" t="str">
        <f t="shared" si="12"/>
        <v>2012Blansko</v>
      </c>
      <c r="C411" s="13">
        <v>2012</v>
      </c>
      <c r="D411" s="14" t="s">
        <v>66</v>
      </c>
      <c r="E411" s="14" t="s">
        <v>67</v>
      </c>
      <c r="F411" s="28">
        <v>73</v>
      </c>
      <c r="G411" s="13">
        <v>51</v>
      </c>
      <c r="H411" s="75">
        <v>144</v>
      </c>
      <c r="I411" s="13">
        <v>714</v>
      </c>
      <c r="J411" s="13">
        <v>693</v>
      </c>
      <c r="K411" s="13">
        <v>59</v>
      </c>
      <c r="L411" s="15">
        <f t="shared" si="13"/>
        <v>31.075036075036074</v>
      </c>
    </row>
    <row r="412" spans="1:12" x14ac:dyDescent="0.25">
      <c r="A412" s="13">
        <v>63</v>
      </c>
      <c r="B412" s="80" t="str">
        <f t="shared" si="12"/>
        <v>2012Brno-město</v>
      </c>
      <c r="C412" s="13">
        <v>2012</v>
      </c>
      <c r="D412" s="14" t="s">
        <v>68</v>
      </c>
      <c r="E412" s="14" t="s">
        <v>67</v>
      </c>
      <c r="F412" s="28">
        <v>95</v>
      </c>
      <c r="G412" s="13">
        <v>57</v>
      </c>
      <c r="H412" s="75">
        <v>181</v>
      </c>
      <c r="I412" s="13">
        <v>4144</v>
      </c>
      <c r="J412" s="13">
        <v>4165</v>
      </c>
      <c r="K412" s="13">
        <v>469</v>
      </c>
      <c r="L412" s="15">
        <f t="shared" si="13"/>
        <v>41.100840336134453</v>
      </c>
    </row>
    <row r="413" spans="1:12" x14ac:dyDescent="0.25">
      <c r="A413" s="13">
        <v>64</v>
      </c>
      <c r="B413" s="80" t="str">
        <f t="shared" si="12"/>
        <v>2012Brno-venkov</v>
      </c>
      <c r="C413" s="13">
        <v>2012</v>
      </c>
      <c r="D413" s="14" t="s">
        <v>69</v>
      </c>
      <c r="E413" s="14" t="s">
        <v>67</v>
      </c>
      <c r="F413" s="28">
        <v>117</v>
      </c>
      <c r="G413" s="13">
        <v>71</v>
      </c>
      <c r="H413" s="75">
        <v>230</v>
      </c>
      <c r="I413" s="13">
        <v>967</v>
      </c>
      <c r="J413" s="13">
        <v>932</v>
      </c>
      <c r="K413" s="13">
        <v>171</v>
      </c>
      <c r="L413" s="15">
        <f t="shared" si="13"/>
        <v>66.968884120171666</v>
      </c>
    </row>
    <row r="414" spans="1:12" x14ac:dyDescent="0.25">
      <c r="A414" s="13">
        <v>65</v>
      </c>
      <c r="B414" s="80" t="str">
        <f t="shared" si="12"/>
        <v>2012Břeclav</v>
      </c>
      <c r="C414" s="13">
        <v>2012</v>
      </c>
      <c r="D414" s="14" t="s">
        <v>70</v>
      </c>
      <c r="E414" s="14" t="s">
        <v>67</v>
      </c>
      <c r="F414" s="28">
        <v>146</v>
      </c>
      <c r="G414" s="13">
        <v>95</v>
      </c>
      <c r="H414" s="75">
        <v>306</v>
      </c>
      <c r="I414" s="13">
        <v>986</v>
      </c>
      <c r="J414" s="13">
        <v>999</v>
      </c>
      <c r="K414" s="13">
        <v>139</v>
      </c>
      <c r="L414" s="15">
        <f t="shared" si="13"/>
        <v>50.785785785785784</v>
      </c>
    </row>
    <row r="415" spans="1:12" x14ac:dyDescent="0.25">
      <c r="A415" s="13">
        <v>66</v>
      </c>
      <c r="B415" s="80" t="str">
        <f t="shared" si="12"/>
        <v>2012Hodonín</v>
      </c>
      <c r="C415" s="13">
        <v>2012</v>
      </c>
      <c r="D415" s="14" t="s">
        <v>71</v>
      </c>
      <c r="E415" s="14" t="s">
        <v>67</v>
      </c>
      <c r="F415" s="28">
        <v>159</v>
      </c>
      <c r="G415" s="13">
        <v>93</v>
      </c>
      <c r="H415" s="75">
        <v>329</v>
      </c>
      <c r="I415" s="13">
        <v>1140</v>
      </c>
      <c r="J415" s="13">
        <v>1153</v>
      </c>
      <c r="K415" s="13">
        <v>162</v>
      </c>
      <c r="L415" s="15">
        <f t="shared" si="13"/>
        <v>51.283607979184737</v>
      </c>
    </row>
    <row r="416" spans="1:12" x14ac:dyDescent="0.25">
      <c r="A416" s="13">
        <v>67</v>
      </c>
      <c r="B416" s="80" t="str">
        <f t="shared" si="12"/>
        <v>2012Jihlava</v>
      </c>
      <c r="C416" s="13">
        <v>2012</v>
      </c>
      <c r="D416" s="14" t="s">
        <v>72</v>
      </c>
      <c r="E416" s="14" t="s">
        <v>67</v>
      </c>
      <c r="F416" s="28">
        <v>158</v>
      </c>
      <c r="G416" s="13">
        <v>108</v>
      </c>
      <c r="H416" s="75">
        <v>383</v>
      </c>
      <c r="I416" s="13">
        <v>849</v>
      </c>
      <c r="J416" s="13">
        <v>848</v>
      </c>
      <c r="K416" s="13">
        <v>136</v>
      </c>
      <c r="L416" s="15">
        <f t="shared" si="13"/>
        <v>58.537735849056602</v>
      </c>
    </row>
    <row r="417" spans="1:12" x14ac:dyDescent="0.25">
      <c r="A417" s="13">
        <v>68</v>
      </c>
      <c r="B417" s="80" t="str">
        <f t="shared" si="12"/>
        <v>2012Kroměříž</v>
      </c>
      <c r="C417" s="13">
        <v>2012</v>
      </c>
      <c r="D417" s="14" t="s">
        <v>73</v>
      </c>
      <c r="E417" s="14" t="s">
        <v>67</v>
      </c>
      <c r="F417" s="28">
        <v>114</v>
      </c>
      <c r="G417" s="13">
        <v>69</v>
      </c>
      <c r="H417" s="75">
        <v>244</v>
      </c>
      <c r="I417" s="13">
        <v>790</v>
      </c>
      <c r="J417" s="13">
        <v>837</v>
      </c>
      <c r="K417" s="13">
        <v>96</v>
      </c>
      <c r="L417" s="15">
        <f t="shared" si="13"/>
        <v>41.863799283154123</v>
      </c>
    </row>
    <row r="418" spans="1:12" x14ac:dyDescent="0.25">
      <c r="A418" s="13">
        <v>69</v>
      </c>
      <c r="B418" s="80" t="str">
        <f t="shared" si="12"/>
        <v>2012Prostějov</v>
      </c>
      <c r="C418" s="13">
        <v>2012</v>
      </c>
      <c r="D418" s="14" t="s">
        <v>74</v>
      </c>
      <c r="E418" s="14" t="s">
        <v>67</v>
      </c>
      <c r="F418" s="28">
        <v>133</v>
      </c>
      <c r="G418" s="13">
        <v>101</v>
      </c>
      <c r="H418" s="75">
        <v>225</v>
      </c>
      <c r="I418" s="13">
        <v>731</v>
      </c>
      <c r="J418" s="13">
        <v>765</v>
      </c>
      <c r="K418" s="13">
        <v>106</v>
      </c>
      <c r="L418" s="15">
        <f t="shared" si="13"/>
        <v>50.575163398692816</v>
      </c>
    </row>
    <row r="419" spans="1:12" x14ac:dyDescent="0.25">
      <c r="A419" s="13">
        <v>70</v>
      </c>
      <c r="B419" s="80" t="str">
        <f t="shared" si="12"/>
        <v>2012Třebíč</v>
      </c>
      <c r="C419" s="13">
        <v>2012</v>
      </c>
      <c r="D419" s="14" t="s">
        <v>75</v>
      </c>
      <c r="E419" s="14" t="s">
        <v>67</v>
      </c>
      <c r="F419" s="28">
        <v>94</v>
      </c>
      <c r="G419" s="13">
        <v>62</v>
      </c>
      <c r="H419" s="75">
        <v>205</v>
      </c>
      <c r="I419" s="13">
        <v>654</v>
      </c>
      <c r="J419" s="13">
        <v>647</v>
      </c>
      <c r="K419" s="13">
        <v>60</v>
      </c>
      <c r="L419" s="15">
        <f t="shared" si="13"/>
        <v>33.848531684698614</v>
      </c>
    </row>
    <row r="420" spans="1:12" x14ac:dyDescent="0.25">
      <c r="A420" s="13">
        <v>71</v>
      </c>
      <c r="B420" s="80" t="str">
        <f t="shared" si="12"/>
        <v>2012Uherské Hradiště</v>
      </c>
      <c r="C420" s="13">
        <v>2012</v>
      </c>
      <c r="D420" s="14" t="s">
        <v>76</v>
      </c>
      <c r="E420" s="14" t="s">
        <v>67</v>
      </c>
      <c r="F420" s="28">
        <v>403</v>
      </c>
      <c r="G420" s="13">
        <v>87</v>
      </c>
      <c r="H420" s="75">
        <v>967</v>
      </c>
      <c r="I420" s="13">
        <v>804</v>
      </c>
      <c r="J420" s="13">
        <v>812</v>
      </c>
      <c r="K420" s="13">
        <v>85</v>
      </c>
      <c r="L420" s="15">
        <f t="shared" si="13"/>
        <v>38.20812807881773</v>
      </c>
    </row>
    <row r="421" spans="1:12" x14ac:dyDescent="0.25">
      <c r="A421" s="13">
        <v>72</v>
      </c>
      <c r="B421" s="80" t="str">
        <f t="shared" si="12"/>
        <v>2012Vyškov</v>
      </c>
      <c r="C421" s="13">
        <v>2012</v>
      </c>
      <c r="D421" s="14" t="s">
        <v>77</v>
      </c>
      <c r="E421" s="14" t="s">
        <v>67</v>
      </c>
      <c r="F421" s="28">
        <v>120</v>
      </c>
      <c r="G421" s="13">
        <v>85</v>
      </c>
      <c r="H421" s="75">
        <v>240</v>
      </c>
      <c r="I421" s="13">
        <v>620</v>
      </c>
      <c r="J421" s="13">
        <v>602</v>
      </c>
      <c r="K421" s="13">
        <v>58</v>
      </c>
      <c r="L421" s="15">
        <f t="shared" si="13"/>
        <v>35.166112956810636</v>
      </c>
    </row>
    <row r="422" spans="1:12" x14ac:dyDescent="0.25">
      <c r="A422" s="13">
        <v>73</v>
      </c>
      <c r="B422" s="80" t="str">
        <f t="shared" si="12"/>
        <v>2012Zlín</v>
      </c>
      <c r="C422" s="13">
        <v>2012</v>
      </c>
      <c r="D422" s="14" t="s">
        <v>78</v>
      </c>
      <c r="E422" s="14" t="s">
        <v>67</v>
      </c>
      <c r="F422" s="28">
        <v>117</v>
      </c>
      <c r="G422" s="13">
        <v>68</v>
      </c>
      <c r="H422" s="75">
        <v>249</v>
      </c>
      <c r="I422" s="13">
        <v>1181</v>
      </c>
      <c r="J422" s="13">
        <v>1180</v>
      </c>
      <c r="K422" s="13">
        <v>144</v>
      </c>
      <c r="L422" s="15">
        <f t="shared" si="13"/>
        <v>44.542372881355931</v>
      </c>
    </row>
    <row r="423" spans="1:12" x14ac:dyDescent="0.25">
      <c r="A423" s="13">
        <v>74</v>
      </c>
      <c r="B423" s="80" t="str">
        <f t="shared" si="12"/>
        <v>2012Znojmo</v>
      </c>
      <c r="C423" s="13">
        <v>2012</v>
      </c>
      <c r="D423" s="14" t="s">
        <v>79</v>
      </c>
      <c r="E423" s="14" t="s">
        <v>67</v>
      </c>
      <c r="F423" s="28">
        <v>164</v>
      </c>
      <c r="G423" s="13">
        <v>82</v>
      </c>
      <c r="H423" s="75">
        <v>348</v>
      </c>
      <c r="I423" s="13">
        <v>1009</v>
      </c>
      <c r="J423" s="13">
        <v>1014</v>
      </c>
      <c r="K423" s="13">
        <v>149</v>
      </c>
      <c r="L423" s="15">
        <f t="shared" si="13"/>
        <v>53.634122287968445</v>
      </c>
    </row>
    <row r="424" spans="1:12" x14ac:dyDescent="0.25">
      <c r="A424" s="13">
        <v>75</v>
      </c>
      <c r="B424" s="80" t="str">
        <f t="shared" si="12"/>
        <v>2012Žďár nad Sázavou</v>
      </c>
      <c r="C424" s="13">
        <v>2012</v>
      </c>
      <c r="D424" s="14" t="s">
        <v>80</v>
      </c>
      <c r="E424" s="14" t="s">
        <v>67</v>
      </c>
      <c r="F424" s="28">
        <v>179</v>
      </c>
      <c r="G424" s="13">
        <v>106</v>
      </c>
      <c r="H424" s="75">
        <v>342</v>
      </c>
      <c r="I424" s="13">
        <v>633</v>
      </c>
      <c r="J424" s="13">
        <v>647</v>
      </c>
      <c r="K424" s="13">
        <v>111</v>
      </c>
      <c r="L424" s="15">
        <f t="shared" si="13"/>
        <v>62.619783616692423</v>
      </c>
    </row>
    <row r="425" spans="1:12" x14ac:dyDescent="0.25">
      <c r="A425" s="13">
        <v>76</v>
      </c>
      <c r="B425" s="80" t="str">
        <f t="shared" si="12"/>
        <v>2012Bruntál</v>
      </c>
      <c r="C425" s="13">
        <v>2012</v>
      </c>
      <c r="D425" s="14" t="s">
        <v>81</v>
      </c>
      <c r="E425" s="14" t="s">
        <v>82</v>
      </c>
      <c r="F425" s="28">
        <v>178</v>
      </c>
      <c r="G425" s="13">
        <v>106</v>
      </c>
      <c r="H425" s="75">
        <v>378</v>
      </c>
      <c r="I425" s="13">
        <v>1221</v>
      </c>
      <c r="J425" s="13">
        <v>1222</v>
      </c>
      <c r="K425" s="13">
        <v>307</v>
      </c>
      <c r="L425" s="15">
        <f t="shared" si="13"/>
        <v>91.698036006546644</v>
      </c>
    </row>
    <row r="426" spans="1:12" x14ac:dyDescent="0.25">
      <c r="A426" s="13">
        <v>77</v>
      </c>
      <c r="B426" s="80" t="str">
        <f t="shared" si="12"/>
        <v>2012Frýdek-Místek</v>
      </c>
      <c r="C426" s="13">
        <v>2012</v>
      </c>
      <c r="D426" s="14" t="s">
        <v>83</v>
      </c>
      <c r="E426" s="14" t="s">
        <v>82</v>
      </c>
      <c r="F426" s="28">
        <v>157</v>
      </c>
      <c r="G426" s="13">
        <v>76</v>
      </c>
      <c r="H426" s="75">
        <v>419</v>
      </c>
      <c r="I426" s="13">
        <v>1726</v>
      </c>
      <c r="J426" s="13">
        <v>1684</v>
      </c>
      <c r="K426" s="13">
        <v>277</v>
      </c>
      <c r="L426" s="15">
        <f t="shared" si="13"/>
        <v>60.038598574821847</v>
      </c>
    </row>
    <row r="427" spans="1:12" x14ac:dyDescent="0.25">
      <c r="A427" s="13">
        <v>78</v>
      </c>
      <c r="B427" s="80" t="str">
        <f t="shared" si="12"/>
        <v>2012Jeseník</v>
      </c>
      <c r="C427" s="13">
        <v>2012</v>
      </c>
      <c r="D427" s="14" t="s">
        <v>84</v>
      </c>
      <c r="E427" s="14" t="s">
        <v>82</v>
      </c>
      <c r="F427" s="28">
        <v>206</v>
      </c>
      <c r="G427" s="13">
        <v>124</v>
      </c>
      <c r="H427" s="75">
        <v>529</v>
      </c>
      <c r="I427" s="13">
        <v>454</v>
      </c>
      <c r="J427" s="13">
        <v>459</v>
      </c>
      <c r="K427" s="13">
        <v>84</v>
      </c>
      <c r="L427" s="15">
        <f t="shared" si="13"/>
        <v>66.797385620915023</v>
      </c>
    </row>
    <row r="428" spans="1:12" x14ac:dyDescent="0.25">
      <c r="A428" s="13">
        <v>79</v>
      </c>
      <c r="B428" s="80" t="str">
        <f t="shared" si="12"/>
        <v>2012Karviná</v>
      </c>
      <c r="C428" s="13">
        <v>2012</v>
      </c>
      <c r="D428" s="14" t="s">
        <v>85</v>
      </c>
      <c r="E428" s="14" t="s">
        <v>82</v>
      </c>
      <c r="F428" s="28">
        <v>140</v>
      </c>
      <c r="G428" s="13">
        <v>84</v>
      </c>
      <c r="H428" s="75">
        <v>334</v>
      </c>
      <c r="I428" s="13">
        <v>2837</v>
      </c>
      <c r="J428" s="13">
        <v>2859</v>
      </c>
      <c r="K428" s="13">
        <v>523</v>
      </c>
      <c r="L428" s="15">
        <f t="shared" si="13"/>
        <v>66.76984959776145</v>
      </c>
    </row>
    <row r="429" spans="1:12" x14ac:dyDescent="0.25">
      <c r="A429" s="13">
        <v>80</v>
      </c>
      <c r="B429" s="80" t="str">
        <f t="shared" si="12"/>
        <v>2012Nový Jičín</v>
      </c>
      <c r="C429" s="13">
        <v>2012</v>
      </c>
      <c r="D429" s="14" t="s">
        <v>86</v>
      </c>
      <c r="E429" s="14" t="s">
        <v>82</v>
      </c>
      <c r="F429" s="28">
        <v>166</v>
      </c>
      <c r="G429" s="13">
        <v>97</v>
      </c>
      <c r="H429" s="75">
        <v>413</v>
      </c>
      <c r="I429" s="13">
        <v>1129</v>
      </c>
      <c r="J429" s="13">
        <v>1168</v>
      </c>
      <c r="K429" s="13">
        <v>193</v>
      </c>
      <c r="L429" s="15">
        <f t="shared" si="13"/>
        <v>60.3125</v>
      </c>
    </row>
    <row r="430" spans="1:12" x14ac:dyDescent="0.25">
      <c r="A430" s="13">
        <v>81</v>
      </c>
      <c r="B430" s="80" t="str">
        <f t="shared" si="12"/>
        <v>2012Olomouc</v>
      </c>
      <c r="C430" s="13">
        <v>2012</v>
      </c>
      <c r="D430" s="14" t="s">
        <v>87</v>
      </c>
      <c r="E430" s="14" t="s">
        <v>82</v>
      </c>
      <c r="F430" s="28">
        <v>156</v>
      </c>
      <c r="G430" s="13">
        <v>75</v>
      </c>
      <c r="H430" s="75">
        <v>373</v>
      </c>
      <c r="I430" s="13">
        <v>2067</v>
      </c>
      <c r="J430" s="13">
        <v>2112</v>
      </c>
      <c r="K430" s="13">
        <v>250</v>
      </c>
      <c r="L430" s="15">
        <f t="shared" si="13"/>
        <v>43.205492424242429</v>
      </c>
    </row>
    <row r="431" spans="1:12" x14ac:dyDescent="0.25">
      <c r="A431" s="13">
        <v>82</v>
      </c>
      <c r="B431" s="80" t="str">
        <f t="shared" si="12"/>
        <v>2012Opava</v>
      </c>
      <c r="C431" s="13">
        <v>2012</v>
      </c>
      <c r="D431" s="14" t="s">
        <v>88</v>
      </c>
      <c r="E431" s="14" t="s">
        <v>82</v>
      </c>
      <c r="F431" s="28">
        <v>180</v>
      </c>
      <c r="G431" s="13">
        <v>82</v>
      </c>
      <c r="H431" s="75">
        <v>491</v>
      </c>
      <c r="I431" s="13">
        <v>1274</v>
      </c>
      <c r="J431" s="13">
        <v>1251</v>
      </c>
      <c r="K431" s="13">
        <v>245</v>
      </c>
      <c r="L431" s="15">
        <f t="shared" si="13"/>
        <v>71.482813749000798</v>
      </c>
    </row>
    <row r="432" spans="1:12" x14ac:dyDescent="0.25">
      <c r="A432" s="13">
        <v>83</v>
      </c>
      <c r="B432" s="80" t="str">
        <f t="shared" si="12"/>
        <v>2012Ostrava</v>
      </c>
      <c r="C432" s="13">
        <v>2012</v>
      </c>
      <c r="D432" s="14" t="s">
        <v>89</v>
      </c>
      <c r="E432" s="14" t="s">
        <v>82</v>
      </c>
      <c r="F432" s="28">
        <v>215</v>
      </c>
      <c r="G432" s="13">
        <v>120</v>
      </c>
      <c r="H432" s="75">
        <v>517</v>
      </c>
      <c r="I432" s="13">
        <v>3842</v>
      </c>
      <c r="J432" s="13">
        <v>3808</v>
      </c>
      <c r="K432" s="13">
        <v>849</v>
      </c>
      <c r="L432" s="15">
        <f t="shared" si="13"/>
        <v>81.377363445378151</v>
      </c>
    </row>
    <row r="433" spans="1:12" x14ac:dyDescent="0.25">
      <c r="A433" s="13">
        <v>84</v>
      </c>
      <c r="B433" s="80" t="str">
        <f t="shared" si="12"/>
        <v>2012Přerov</v>
      </c>
      <c r="C433" s="13">
        <v>2012</v>
      </c>
      <c r="D433" s="14" t="s">
        <v>90</v>
      </c>
      <c r="E433" s="14" t="s">
        <v>82</v>
      </c>
      <c r="F433" s="28">
        <v>179</v>
      </c>
      <c r="G433" s="13">
        <v>123</v>
      </c>
      <c r="H433" s="75">
        <v>360</v>
      </c>
      <c r="I433" s="13">
        <v>1205</v>
      </c>
      <c r="J433" s="13">
        <v>1201</v>
      </c>
      <c r="K433" s="13">
        <v>164</v>
      </c>
      <c r="L433" s="15">
        <f t="shared" si="13"/>
        <v>49.841798501248959</v>
      </c>
    </row>
    <row r="434" spans="1:12" x14ac:dyDescent="0.25">
      <c r="A434" s="13">
        <v>85</v>
      </c>
      <c r="B434" s="80" t="str">
        <f t="shared" si="12"/>
        <v>2012Šumperk</v>
      </c>
      <c r="C434" s="13">
        <v>2012</v>
      </c>
      <c r="D434" s="14" t="s">
        <v>91</v>
      </c>
      <c r="E434" s="14" t="s">
        <v>82</v>
      </c>
      <c r="F434" s="28">
        <v>84</v>
      </c>
      <c r="G434" s="13">
        <v>52</v>
      </c>
      <c r="H434" s="75">
        <v>151</v>
      </c>
      <c r="I434" s="13">
        <v>974</v>
      </c>
      <c r="J434" s="13">
        <v>979</v>
      </c>
      <c r="K434" s="13">
        <v>116</v>
      </c>
      <c r="L434" s="15">
        <f t="shared" si="13"/>
        <v>43.248212461695609</v>
      </c>
    </row>
    <row r="435" spans="1:12" x14ac:dyDescent="0.25">
      <c r="A435" s="13">
        <v>86</v>
      </c>
      <c r="B435" s="80" t="str">
        <f t="shared" si="12"/>
        <v>2012Vsetín</v>
      </c>
      <c r="C435" s="13">
        <v>2012</v>
      </c>
      <c r="D435" s="14" t="s">
        <v>92</v>
      </c>
      <c r="E435" s="14" t="s">
        <v>82</v>
      </c>
      <c r="F435" s="28">
        <v>183</v>
      </c>
      <c r="G435" s="13">
        <v>112</v>
      </c>
      <c r="H435" s="75">
        <v>423</v>
      </c>
      <c r="I435" s="13">
        <v>1027</v>
      </c>
      <c r="J435" s="13">
        <v>1071</v>
      </c>
      <c r="K435" s="13">
        <v>180</v>
      </c>
      <c r="L435" s="15">
        <f t="shared" si="13"/>
        <v>61.344537815126053</v>
      </c>
    </row>
    <row r="436" spans="1:12" x14ac:dyDescent="0.25">
      <c r="A436" s="13">
        <v>1</v>
      </c>
      <c r="B436" s="80" t="str">
        <f t="shared" si="12"/>
        <v>2013Praha 1</v>
      </c>
      <c r="C436" s="13">
        <v>2013</v>
      </c>
      <c r="D436" s="14" t="s">
        <v>2</v>
      </c>
      <c r="E436" s="14" t="s">
        <v>3</v>
      </c>
      <c r="F436" s="28">
        <v>201</v>
      </c>
      <c r="G436" s="13">
        <v>84</v>
      </c>
      <c r="H436" s="75">
        <v>579</v>
      </c>
      <c r="I436" s="13">
        <v>1752</v>
      </c>
      <c r="J436" s="13">
        <v>1748</v>
      </c>
      <c r="K436" s="13">
        <v>226</v>
      </c>
      <c r="L436" s="15">
        <f t="shared" si="13"/>
        <v>47.191075514874143</v>
      </c>
    </row>
    <row r="437" spans="1:12" x14ac:dyDescent="0.25">
      <c r="A437" s="13">
        <v>2</v>
      </c>
      <c r="B437" s="80" t="str">
        <f t="shared" si="12"/>
        <v>2013Praha 2</v>
      </c>
      <c r="C437" s="13">
        <v>2013</v>
      </c>
      <c r="D437" s="14" t="s">
        <v>4</v>
      </c>
      <c r="E437" s="14" t="s">
        <v>3</v>
      </c>
      <c r="F437" s="28">
        <v>150</v>
      </c>
      <c r="G437" s="13">
        <v>83</v>
      </c>
      <c r="H437" s="75">
        <v>327</v>
      </c>
      <c r="I437" s="13">
        <v>2745</v>
      </c>
      <c r="J437" s="13">
        <v>2750</v>
      </c>
      <c r="K437" s="13">
        <v>257</v>
      </c>
      <c r="L437" s="15">
        <f t="shared" si="13"/>
        <v>34.11090909090909</v>
      </c>
    </row>
    <row r="438" spans="1:12" x14ac:dyDescent="0.25">
      <c r="A438" s="13">
        <v>3</v>
      </c>
      <c r="B438" s="80" t="str">
        <f t="shared" si="12"/>
        <v>2013Praha 3</v>
      </c>
      <c r="C438" s="13">
        <v>2013</v>
      </c>
      <c r="D438" s="14" t="s">
        <v>5</v>
      </c>
      <c r="E438" s="14" t="s">
        <v>3</v>
      </c>
      <c r="F438" s="28">
        <v>158</v>
      </c>
      <c r="G438" s="13">
        <v>84</v>
      </c>
      <c r="H438" s="75">
        <v>359</v>
      </c>
      <c r="I438" s="13">
        <v>598</v>
      </c>
      <c r="J438" s="13">
        <v>599</v>
      </c>
      <c r="K438" s="13">
        <v>64</v>
      </c>
      <c r="L438" s="15">
        <f t="shared" si="13"/>
        <v>38.998330550918197</v>
      </c>
    </row>
    <row r="439" spans="1:12" x14ac:dyDescent="0.25">
      <c r="A439" s="13">
        <v>4</v>
      </c>
      <c r="B439" s="80" t="str">
        <f t="shared" si="12"/>
        <v>2013Praha 4</v>
      </c>
      <c r="C439" s="13">
        <v>2013</v>
      </c>
      <c r="D439" s="14" t="s">
        <v>6</v>
      </c>
      <c r="E439" s="14" t="s">
        <v>3</v>
      </c>
      <c r="F439" s="28">
        <v>155</v>
      </c>
      <c r="G439" s="13">
        <v>91</v>
      </c>
      <c r="H439" s="75">
        <v>323</v>
      </c>
      <c r="I439" s="13">
        <v>2036</v>
      </c>
      <c r="J439" s="13">
        <v>1982</v>
      </c>
      <c r="K439" s="13">
        <v>237</v>
      </c>
      <c r="L439" s="15">
        <f t="shared" si="13"/>
        <v>43.64530776992936</v>
      </c>
    </row>
    <row r="440" spans="1:12" x14ac:dyDescent="0.25">
      <c r="A440" s="13">
        <v>5</v>
      </c>
      <c r="B440" s="80" t="str">
        <f t="shared" si="12"/>
        <v>2013Praha 5</v>
      </c>
      <c r="C440" s="13">
        <v>2013</v>
      </c>
      <c r="D440" s="14" t="s">
        <v>7</v>
      </c>
      <c r="E440" s="14" t="s">
        <v>3</v>
      </c>
      <c r="F440" s="28">
        <v>120</v>
      </c>
      <c r="G440" s="13">
        <v>63</v>
      </c>
      <c r="H440" s="75">
        <v>295</v>
      </c>
      <c r="I440" s="13">
        <v>1243</v>
      </c>
      <c r="J440" s="13">
        <v>1259</v>
      </c>
      <c r="K440" s="13">
        <v>96</v>
      </c>
      <c r="L440" s="15">
        <f t="shared" si="13"/>
        <v>27.83161239078634</v>
      </c>
    </row>
    <row r="441" spans="1:12" x14ac:dyDescent="0.25">
      <c r="A441" s="13">
        <v>6</v>
      </c>
      <c r="B441" s="80" t="str">
        <f t="shared" si="12"/>
        <v>2013Praha 6</v>
      </c>
      <c r="C441" s="13">
        <v>2013</v>
      </c>
      <c r="D441" s="14" t="s">
        <v>8</v>
      </c>
      <c r="E441" s="14" t="s">
        <v>3</v>
      </c>
      <c r="F441" s="28">
        <v>298</v>
      </c>
      <c r="G441" s="13">
        <v>131</v>
      </c>
      <c r="H441" s="75">
        <v>728</v>
      </c>
      <c r="I441" s="13">
        <v>926</v>
      </c>
      <c r="J441" s="13">
        <v>934</v>
      </c>
      <c r="K441" s="13">
        <v>211</v>
      </c>
      <c r="L441" s="15">
        <f t="shared" si="13"/>
        <v>82.457173447537471</v>
      </c>
    </row>
    <row r="442" spans="1:12" x14ac:dyDescent="0.25">
      <c r="A442" s="13">
        <v>7</v>
      </c>
      <c r="B442" s="80" t="str">
        <f t="shared" si="12"/>
        <v>2013Praha 7</v>
      </c>
      <c r="C442" s="13">
        <v>2013</v>
      </c>
      <c r="D442" s="14" t="s">
        <v>9</v>
      </c>
      <c r="E442" s="14" t="s">
        <v>3</v>
      </c>
      <c r="F442" s="28">
        <v>182</v>
      </c>
      <c r="G442" s="13">
        <v>70</v>
      </c>
      <c r="H442" s="75">
        <v>435</v>
      </c>
      <c r="I442" s="13">
        <v>780</v>
      </c>
      <c r="J442" s="13">
        <v>768</v>
      </c>
      <c r="K442" s="13">
        <v>91</v>
      </c>
      <c r="L442" s="15">
        <f t="shared" si="13"/>
        <v>43.248697916666664</v>
      </c>
    </row>
    <row r="443" spans="1:12" x14ac:dyDescent="0.25">
      <c r="A443" s="13">
        <v>8</v>
      </c>
      <c r="B443" s="80" t="str">
        <f t="shared" si="12"/>
        <v>2013Praha 8</v>
      </c>
      <c r="C443" s="13">
        <v>2013</v>
      </c>
      <c r="D443" s="14" t="s">
        <v>10</v>
      </c>
      <c r="E443" s="14" t="s">
        <v>3</v>
      </c>
      <c r="F443" s="28">
        <v>162</v>
      </c>
      <c r="G443" s="13">
        <v>91</v>
      </c>
      <c r="H443" s="75">
        <v>343</v>
      </c>
      <c r="I443" s="13">
        <v>857</v>
      </c>
      <c r="J443" s="13">
        <v>901</v>
      </c>
      <c r="K443" s="13">
        <v>96</v>
      </c>
      <c r="L443" s="15">
        <f t="shared" si="13"/>
        <v>38.890122086570479</v>
      </c>
    </row>
    <row r="444" spans="1:12" x14ac:dyDescent="0.25">
      <c r="A444" s="13">
        <v>9</v>
      </c>
      <c r="B444" s="80" t="str">
        <f t="shared" si="12"/>
        <v>2013Praha 9</v>
      </c>
      <c r="C444" s="13">
        <v>2013</v>
      </c>
      <c r="D444" s="14" t="s">
        <v>11</v>
      </c>
      <c r="E444" s="14" t="s">
        <v>3</v>
      </c>
      <c r="F444" s="28">
        <v>103</v>
      </c>
      <c r="G444" s="13">
        <v>55</v>
      </c>
      <c r="H444" s="75">
        <v>215</v>
      </c>
      <c r="I444" s="13">
        <v>1227</v>
      </c>
      <c r="J444" s="13">
        <v>1230</v>
      </c>
      <c r="K444" s="13">
        <v>102</v>
      </c>
      <c r="L444" s="15">
        <f t="shared" si="13"/>
        <v>30.26829268292683</v>
      </c>
    </row>
    <row r="445" spans="1:12" x14ac:dyDescent="0.25">
      <c r="A445" s="13">
        <v>10</v>
      </c>
      <c r="B445" s="80" t="str">
        <f t="shared" si="12"/>
        <v>2013Praha 10</v>
      </c>
      <c r="C445" s="13">
        <v>2013</v>
      </c>
      <c r="D445" s="14" t="s">
        <v>12</v>
      </c>
      <c r="E445" s="14" t="s">
        <v>3</v>
      </c>
      <c r="F445" s="28">
        <v>187</v>
      </c>
      <c r="G445" s="13">
        <v>119</v>
      </c>
      <c r="H445" s="75">
        <v>384</v>
      </c>
      <c r="I445" s="13">
        <v>1326</v>
      </c>
      <c r="J445" s="13">
        <v>1348</v>
      </c>
      <c r="K445" s="13">
        <v>169</v>
      </c>
      <c r="L445" s="15">
        <f t="shared" si="13"/>
        <v>45.760385756676556</v>
      </c>
    </row>
    <row r="446" spans="1:12" x14ac:dyDescent="0.25">
      <c r="A446" s="13">
        <v>11</v>
      </c>
      <c r="B446" s="80" t="str">
        <f t="shared" si="12"/>
        <v>2013Beroun</v>
      </c>
      <c r="C446" s="13">
        <v>2013</v>
      </c>
      <c r="D446" s="14" t="s">
        <v>13</v>
      </c>
      <c r="E446" s="14" t="s">
        <v>14</v>
      </c>
      <c r="F446" s="28">
        <v>119</v>
      </c>
      <c r="G446" s="13">
        <v>59</v>
      </c>
      <c r="H446" s="75">
        <v>258</v>
      </c>
      <c r="I446" s="13">
        <v>789</v>
      </c>
      <c r="J446" s="13">
        <v>832</v>
      </c>
      <c r="K446" s="13">
        <v>43</v>
      </c>
      <c r="L446" s="15">
        <f t="shared" si="13"/>
        <v>18.86418269230769</v>
      </c>
    </row>
    <row r="447" spans="1:12" x14ac:dyDescent="0.25">
      <c r="A447" s="13">
        <v>12</v>
      </c>
      <c r="B447" s="80" t="str">
        <f t="shared" si="12"/>
        <v>2013Benešov</v>
      </c>
      <c r="C447" s="13">
        <v>2013</v>
      </c>
      <c r="D447" s="14" t="s">
        <v>15</v>
      </c>
      <c r="E447" s="14" t="s">
        <v>14</v>
      </c>
      <c r="F447" s="28">
        <v>153</v>
      </c>
      <c r="G447" s="13">
        <v>83</v>
      </c>
      <c r="H447" s="75">
        <v>394</v>
      </c>
      <c r="I447" s="13">
        <v>661</v>
      </c>
      <c r="J447" s="13">
        <v>677</v>
      </c>
      <c r="K447" s="13">
        <v>53</v>
      </c>
      <c r="L447" s="15">
        <f t="shared" si="13"/>
        <v>28.574593796159526</v>
      </c>
    </row>
    <row r="448" spans="1:12" x14ac:dyDescent="0.25">
      <c r="A448" s="13">
        <v>13</v>
      </c>
      <c r="B448" s="80" t="str">
        <f t="shared" si="12"/>
        <v>2013Kladno</v>
      </c>
      <c r="C448" s="13">
        <v>2013</v>
      </c>
      <c r="D448" s="14" t="s">
        <v>16</v>
      </c>
      <c r="E448" s="14" t="s">
        <v>14</v>
      </c>
      <c r="F448" s="28">
        <v>154</v>
      </c>
      <c r="G448" s="13">
        <v>71</v>
      </c>
      <c r="H448" s="75">
        <v>294</v>
      </c>
      <c r="I448" s="13">
        <v>1397</v>
      </c>
      <c r="J448" s="13">
        <v>1422</v>
      </c>
      <c r="K448" s="13">
        <v>106</v>
      </c>
      <c r="L448" s="15">
        <f t="shared" si="13"/>
        <v>27.20815752461322</v>
      </c>
    </row>
    <row r="449" spans="1:12" x14ac:dyDescent="0.25">
      <c r="A449" s="13">
        <v>14</v>
      </c>
      <c r="B449" s="80" t="str">
        <f t="shared" si="12"/>
        <v>2013Kolín</v>
      </c>
      <c r="C449" s="13">
        <v>2013</v>
      </c>
      <c r="D449" s="14" t="s">
        <v>17</v>
      </c>
      <c r="E449" s="14" t="s">
        <v>14</v>
      </c>
      <c r="F449" s="28">
        <v>180</v>
      </c>
      <c r="G449" s="13">
        <v>97</v>
      </c>
      <c r="H449" s="75">
        <v>413</v>
      </c>
      <c r="I449" s="13">
        <v>921</v>
      </c>
      <c r="J449" s="13">
        <v>917</v>
      </c>
      <c r="K449" s="13">
        <v>108</v>
      </c>
      <c r="L449" s="15">
        <f t="shared" si="13"/>
        <v>42.988004362050162</v>
      </c>
    </row>
    <row r="450" spans="1:12" x14ac:dyDescent="0.25">
      <c r="A450" s="13">
        <v>15</v>
      </c>
      <c r="B450" s="80" t="str">
        <f t="shared" si="12"/>
        <v>2013Kutná Hora</v>
      </c>
      <c r="C450" s="13">
        <v>2013</v>
      </c>
      <c r="D450" s="14" t="s">
        <v>18</v>
      </c>
      <c r="E450" s="14" t="s">
        <v>14</v>
      </c>
      <c r="F450" s="28">
        <v>72</v>
      </c>
      <c r="G450" s="13">
        <v>41</v>
      </c>
      <c r="H450" s="75">
        <v>152</v>
      </c>
      <c r="I450" s="13">
        <v>567</v>
      </c>
      <c r="J450" s="13">
        <v>573</v>
      </c>
      <c r="K450" s="13">
        <v>14</v>
      </c>
      <c r="L450" s="15">
        <f t="shared" si="13"/>
        <v>8.9179755671902274</v>
      </c>
    </row>
    <row r="451" spans="1:12" x14ac:dyDescent="0.25">
      <c r="A451" s="13">
        <v>16</v>
      </c>
      <c r="B451" s="80" t="str">
        <f t="shared" si="12"/>
        <v>2013Mělník</v>
      </c>
      <c r="C451" s="13">
        <v>2013</v>
      </c>
      <c r="D451" s="14" t="s">
        <v>19</v>
      </c>
      <c r="E451" s="14" t="s">
        <v>14</v>
      </c>
      <c r="F451" s="28">
        <v>187</v>
      </c>
      <c r="G451" s="13">
        <v>99</v>
      </c>
      <c r="H451" s="75">
        <v>403</v>
      </c>
      <c r="I451" s="13">
        <v>1163</v>
      </c>
      <c r="J451" s="13">
        <v>1206</v>
      </c>
      <c r="K451" s="13">
        <v>83</v>
      </c>
      <c r="L451" s="15">
        <f t="shared" si="13"/>
        <v>25.120232172470981</v>
      </c>
    </row>
    <row r="452" spans="1:12" x14ac:dyDescent="0.25">
      <c r="A452" s="13">
        <v>17</v>
      </c>
      <c r="B452" s="80" t="str">
        <f t="shared" si="12"/>
        <v>2013Mladá Boleslav</v>
      </c>
      <c r="C452" s="13">
        <v>2013</v>
      </c>
      <c r="D452" s="14" t="s">
        <v>20</v>
      </c>
      <c r="E452" s="14" t="s">
        <v>14</v>
      </c>
      <c r="F452" s="28">
        <v>79</v>
      </c>
      <c r="G452" s="13">
        <v>51</v>
      </c>
      <c r="H452" s="75">
        <v>171</v>
      </c>
      <c r="I452" s="13">
        <v>1004</v>
      </c>
      <c r="J452" s="13">
        <v>994</v>
      </c>
      <c r="K452" s="13">
        <v>42</v>
      </c>
      <c r="L452" s="15">
        <f t="shared" si="13"/>
        <v>15.422535211267606</v>
      </c>
    </row>
    <row r="453" spans="1:12" x14ac:dyDescent="0.25">
      <c r="A453" s="13">
        <v>18</v>
      </c>
      <c r="B453" s="80" t="str">
        <f t="shared" si="12"/>
        <v>2013Nymburk</v>
      </c>
      <c r="C453" s="13">
        <v>2013</v>
      </c>
      <c r="D453" s="14" t="s">
        <v>21</v>
      </c>
      <c r="E453" s="14" t="s">
        <v>14</v>
      </c>
      <c r="F453" s="28">
        <v>115</v>
      </c>
      <c r="G453" s="13">
        <v>64</v>
      </c>
      <c r="H453" s="75">
        <v>265</v>
      </c>
      <c r="I453" s="13">
        <v>940</v>
      </c>
      <c r="J453" s="13">
        <v>949</v>
      </c>
      <c r="K453" s="13">
        <v>70</v>
      </c>
      <c r="L453" s="15">
        <f t="shared" si="13"/>
        <v>26.923076923076923</v>
      </c>
    </row>
    <row r="454" spans="1:12" x14ac:dyDescent="0.25">
      <c r="A454" s="13">
        <v>19</v>
      </c>
      <c r="B454" s="80" t="str">
        <f t="shared" si="12"/>
        <v>2013Praha-Východ</v>
      </c>
      <c r="C454" s="13">
        <v>2013</v>
      </c>
      <c r="D454" s="14" t="s">
        <v>134</v>
      </c>
      <c r="E454" s="14" t="s">
        <v>14</v>
      </c>
      <c r="F454" s="28">
        <v>122</v>
      </c>
      <c r="G454" s="13">
        <v>71</v>
      </c>
      <c r="H454" s="75">
        <v>308</v>
      </c>
      <c r="I454" s="13">
        <v>1516</v>
      </c>
      <c r="J454" s="13">
        <v>1524</v>
      </c>
      <c r="K454" s="13">
        <v>71</v>
      </c>
      <c r="L454" s="15">
        <f t="shared" si="13"/>
        <v>17.004593175853021</v>
      </c>
    </row>
    <row r="455" spans="1:12" x14ac:dyDescent="0.25">
      <c r="A455" s="13">
        <v>20</v>
      </c>
      <c r="B455" s="80" t="str">
        <f t="shared" ref="B455:B518" si="14">CONCATENATE(C455,D455)</f>
        <v>2013Praha-Západ</v>
      </c>
      <c r="C455" s="13">
        <v>2013</v>
      </c>
      <c r="D455" s="14" t="s">
        <v>135</v>
      </c>
      <c r="E455" s="14" t="s">
        <v>14</v>
      </c>
      <c r="F455" s="28">
        <v>249</v>
      </c>
      <c r="G455" s="13">
        <v>150</v>
      </c>
      <c r="H455" s="75">
        <v>518</v>
      </c>
      <c r="I455" s="13">
        <v>1212</v>
      </c>
      <c r="J455" s="13">
        <v>1308</v>
      </c>
      <c r="K455" s="13">
        <v>172</v>
      </c>
      <c r="L455" s="15">
        <f t="shared" ref="L455:L518" si="15">K455/J455*365</f>
        <v>47.996941896024467</v>
      </c>
    </row>
    <row r="456" spans="1:12" x14ac:dyDescent="0.25">
      <c r="A456" s="13">
        <v>21</v>
      </c>
      <c r="B456" s="80" t="str">
        <f t="shared" si="14"/>
        <v>2013Příbram</v>
      </c>
      <c r="C456" s="13">
        <v>2013</v>
      </c>
      <c r="D456" s="14" t="s">
        <v>22</v>
      </c>
      <c r="E456" s="14" t="s">
        <v>14</v>
      </c>
      <c r="F456" s="28">
        <v>155</v>
      </c>
      <c r="G456" s="13">
        <v>107</v>
      </c>
      <c r="H456" s="75">
        <v>344</v>
      </c>
      <c r="I456" s="13">
        <v>1126</v>
      </c>
      <c r="J456" s="13">
        <v>1134</v>
      </c>
      <c r="K456" s="13">
        <v>81</v>
      </c>
      <c r="L456" s="15">
        <f t="shared" si="15"/>
        <v>26.071428571428569</v>
      </c>
    </row>
    <row r="457" spans="1:12" x14ac:dyDescent="0.25">
      <c r="A457" s="13">
        <v>22</v>
      </c>
      <c r="B457" s="80" t="str">
        <f t="shared" si="14"/>
        <v>2013Rakovník</v>
      </c>
      <c r="C457" s="13">
        <v>2013</v>
      </c>
      <c r="D457" s="14" t="s">
        <v>23</v>
      </c>
      <c r="E457" s="14" t="s">
        <v>14</v>
      </c>
      <c r="F457" s="28">
        <v>106</v>
      </c>
      <c r="G457" s="13">
        <v>68</v>
      </c>
      <c r="H457" s="75">
        <v>249</v>
      </c>
      <c r="I457" s="13">
        <v>462</v>
      </c>
      <c r="J457" s="13">
        <v>462</v>
      </c>
      <c r="K457" s="13">
        <v>46</v>
      </c>
      <c r="L457" s="15">
        <f t="shared" si="15"/>
        <v>36.341991341991346</v>
      </c>
    </row>
    <row r="458" spans="1:12" x14ac:dyDescent="0.25">
      <c r="A458" s="13">
        <v>23</v>
      </c>
      <c r="B458" s="80" t="str">
        <f t="shared" si="14"/>
        <v>2013České Budějovice</v>
      </c>
      <c r="C458" s="13">
        <v>2013</v>
      </c>
      <c r="D458" s="14" t="s">
        <v>24</v>
      </c>
      <c r="E458" s="14" t="s">
        <v>25</v>
      </c>
      <c r="F458" s="28">
        <v>179</v>
      </c>
      <c r="G458" s="13">
        <v>116</v>
      </c>
      <c r="H458" s="75">
        <v>405</v>
      </c>
      <c r="I458" s="13">
        <v>2072</v>
      </c>
      <c r="J458" s="13">
        <v>2083</v>
      </c>
      <c r="K458" s="13">
        <v>325</v>
      </c>
      <c r="L458" s="15">
        <f t="shared" si="15"/>
        <v>56.949111857897257</v>
      </c>
    </row>
    <row r="459" spans="1:12" x14ac:dyDescent="0.25">
      <c r="A459" s="13">
        <v>24</v>
      </c>
      <c r="B459" s="80" t="str">
        <f t="shared" si="14"/>
        <v>2013Český Krumlov</v>
      </c>
      <c r="C459" s="13">
        <v>2013</v>
      </c>
      <c r="D459" s="14" t="s">
        <v>26</v>
      </c>
      <c r="E459" s="14" t="s">
        <v>25</v>
      </c>
      <c r="F459" s="28">
        <v>85</v>
      </c>
      <c r="G459" s="13">
        <v>60</v>
      </c>
      <c r="H459" s="75">
        <v>152</v>
      </c>
      <c r="I459" s="13">
        <v>601</v>
      </c>
      <c r="J459" s="13">
        <v>592</v>
      </c>
      <c r="K459" s="13">
        <v>72</v>
      </c>
      <c r="L459" s="15">
        <f t="shared" si="15"/>
        <v>44.391891891891895</v>
      </c>
    </row>
    <row r="460" spans="1:12" x14ac:dyDescent="0.25">
      <c r="A460" s="13">
        <v>25</v>
      </c>
      <c r="B460" s="80" t="str">
        <f t="shared" si="14"/>
        <v>2013Jindřichův Hradec</v>
      </c>
      <c r="C460" s="13">
        <v>2013</v>
      </c>
      <c r="D460" s="14" t="s">
        <v>27</v>
      </c>
      <c r="E460" s="14" t="s">
        <v>25</v>
      </c>
      <c r="F460" s="28">
        <v>134</v>
      </c>
      <c r="G460" s="13">
        <v>74</v>
      </c>
      <c r="H460" s="75">
        <v>324</v>
      </c>
      <c r="I460" s="13">
        <v>778</v>
      </c>
      <c r="J460" s="13">
        <v>793</v>
      </c>
      <c r="K460" s="13">
        <v>78</v>
      </c>
      <c r="L460" s="15">
        <f t="shared" si="15"/>
        <v>35.901639344262293</v>
      </c>
    </row>
    <row r="461" spans="1:12" x14ac:dyDescent="0.25">
      <c r="A461" s="13">
        <v>26</v>
      </c>
      <c r="B461" s="80" t="str">
        <f t="shared" si="14"/>
        <v>2013Pelhřimov</v>
      </c>
      <c r="C461" s="13">
        <v>2013</v>
      </c>
      <c r="D461" s="14" t="s">
        <v>28</v>
      </c>
      <c r="E461" s="14" t="s">
        <v>25</v>
      </c>
      <c r="F461" s="28">
        <v>122</v>
      </c>
      <c r="G461" s="13">
        <v>62</v>
      </c>
      <c r="H461" s="75">
        <v>294</v>
      </c>
      <c r="I461" s="13">
        <v>412</v>
      </c>
      <c r="J461" s="13">
        <v>425</v>
      </c>
      <c r="K461" s="13">
        <v>35</v>
      </c>
      <c r="L461" s="15">
        <f t="shared" si="15"/>
        <v>30.058823529411764</v>
      </c>
    </row>
    <row r="462" spans="1:12" x14ac:dyDescent="0.25">
      <c r="A462" s="13">
        <v>27</v>
      </c>
      <c r="B462" s="80" t="str">
        <f t="shared" si="14"/>
        <v>2013Písek</v>
      </c>
      <c r="C462" s="13">
        <v>2013</v>
      </c>
      <c r="D462" s="14" t="s">
        <v>29</v>
      </c>
      <c r="E462" s="14" t="s">
        <v>25</v>
      </c>
      <c r="F462" s="28">
        <v>216</v>
      </c>
      <c r="G462" s="13">
        <v>122</v>
      </c>
      <c r="H462" s="75">
        <v>518</v>
      </c>
      <c r="I462" s="13">
        <v>642</v>
      </c>
      <c r="J462" s="13">
        <v>686</v>
      </c>
      <c r="K462" s="13">
        <v>58</v>
      </c>
      <c r="L462" s="15">
        <f t="shared" si="15"/>
        <v>30.8600583090379</v>
      </c>
    </row>
    <row r="463" spans="1:12" x14ac:dyDescent="0.25">
      <c r="A463" s="13">
        <v>28</v>
      </c>
      <c r="B463" s="80" t="str">
        <f t="shared" si="14"/>
        <v>2013Prachatice</v>
      </c>
      <c r="C463" s="13">
        <v>2013</v>
      </c>
      <c r="D463" s="14" t="s">
        <v>30</v>
      </c>
      <c r="E463" s="14" t="s">
        <v>25</v>
      </c>
      <c r="F463" s="28">
        <v>101</v>
      </c>
      <c r="G463" s="13">
        <v>62</v>
      </c>
      <c r="H463" s="75">
        <v>254</v>
      </c>
      <c r="I463" s="13">
        <v>536</v>
      </c>
      <c r="J463" s="13">
        <v>523</v>
      </c>
      <c r="K463" s="13">
        <v>78</v>
      </c>
      <c r="L463" s="15">
        <f t="shared" si="15"/>
        <v>54.435946462715108</v>
      </c>
    </row>
    <row r="464" spans="1:12" x14ac:dyDescent="0.25">
      <c r="A464" s="13">
        <v>29</v>
      </c>
      <c r="B464" s="80" t="str">
        <f t="shared" si="14"/>
        <v>2013Strakonice</v>
      </c>
      <c r="C464" s="13">
        <v>2013</v>
      </c>
      <c r="D464" s="14" t="s">
        <v>31</v>
      </c>
      <c r="E464" s="14" t="s">
        <v>25</v>
      </c>
      <c r="F464" s="28">
        <v>120</v>
      </c>
      <c r="G464" s="13">
        <v>74</v>
      </c>
      <c r="H464" s="75">
        <v>269</v>
      </c>
      <c r="I464" s="13">
        <v>680</v>
      </c>
      <c r="J464" s="13">
        <v>684</v>
      </c>
      <c r="K464" s="13">
        <v>67</v>
      </c>
      <c r="L464" s="15">
        <f t="shared" si="15"/>
        <v>35.752923976608187</v>
      </c>
    </row>
    <row r="465" spans="1:12" x14ac:dyDescent="0.25">
      <c r="A465" s="13">
        <v>30</v>
      </c>
      <c r="B465" s="80" t="str">
        <f t="shared" si="14"/>
        <v>2013Tábor</v>
      </c>
      <c r="C465" s="13">
        <v>2013</v>
      </c>
      <c r="D465" s="14" t="s">
        <v>32</v>
      </c>
      <c r="E465" s="14" t="s">
        <v>25</v>
      </c>
      <c r="F465" s="28">
        <v>181</v>
      </c>
      <c r="G465" s="13">
        <v>82</v>
      </c>
      <c r="H465" s="75">
        <v>451</v>
      </c>
      <c r="I465" s="13">
        <v>785</v>
      </c>
      <c r="J465" s="13">
        <v>790</v>
      </c>
      <c r="K465" s="13">
        <v>97</v>
      </c>
      <c r="L465" s="15">
        <f t="shared" si="15"/>
        <v>44.816455696202532</v>
      </c>
    </row>
    <row r="466" spans="1:12" x14ac:dyDescent="0.25">
      <c r="A466" s="13">
        <v>31</v>
      </c>
      <c r="B466" s="80" t="str">
        <f t="shared" si="14"/>
        <v>2013Domažlice</v>
      </c>
      <c r="C466" s="13">
        <v>2013</v>
      </c>
      <c r="D466" s="14" t="s">
        <v>33</v>
      </c>
      <c r="E466" s="14" t="s">
        <v>34</v>
      </c>
      <c r="F466" s="28">
        <v>113</v>
      </c>
      <c r="G466" s="13">
        <v>54</v>
      </c>
      <c r="H466" s="75">
        <v>363</v>
      </c>
      <c r="I466" s="13">
        <v>547</v>
      </c>
      <c r="J466" s="13">
        <v>558</v>
      </c>
      <c r="K466" s="13">
        <v>41</v>
      </c>
      <c r="L466" s="15">
        <f t="shared" si="15"/>
        <v>26.818996415770609</v>
      </c>
    </row>
    <row r="467" spans="1:12" x14ac:dyDescent="0.25">
      <c r="A467" s="13">
        <v>32</v>
      </c>
      <c r="B467" s="80" t="str">
        <f t="shared" si="14"/>
        <v>2013Cheb</v>
      </c>
      <c r="C467" s="13">
        <v>2013</v>
      </c>
      <c r="D467" s="14" t="s">
        <v>35</v>
      </c>
      <c r="E467" s="14" t="s">
        <v>34</v>
      </c>
      <c r="F467" s="28">
        <v>355</v>
      </c>
      <c r="G467" s="13">
        <v>175</v>
      </c>
      <c r="H467" s="75">
        <v>776</v>
      </c>
      <c r="I467" s="13">
        <v>1201</v>
      </c>
      <c r="J467" s="13">
        <v>1235</v>
      </c>
      <c r="K467" s="13">
        <v>276</v>
      </c>
      <c r="L467" s="15">
        <f t="shared" si="15"/>
        <v>81.570850202429156</v>
      </c>
    </row>
    <row r="468" spans="1:12" x14ac:dyDescent="0.25">
      <c r="A468" s="13">
        <v>33</v>
      </c>
      <c r="B468" s="80" t="str">
        <f t="shared" si="14"/>
        <v>2013Karlovy Vary</v>
      </c>
      <c r="C468" s="13">
        <v>2013</v>
      </c>
      <c r="D468" s="14" t="s">
        <v>36</v>
      </c>
      <c r="E468" s="14" t="s">
        <v>34</v>
      </c>
      <c r="F468" s="28">
        <v>201</v>
      </c>
      <c r="G468" s="13">
        <v>101</v>
      </c>
      <c r="H468" s="75">
        <v>428</v>
      </c>
      <c r="I468" s="13">
        <v>1912</v>
      </c>
      <c r="J468" s="13">
        <v>1922</v>
      </c>
      <c r="K468" s="13">
        <v>296</v>
      </c>
      <c r="L468" s="15">
        <f t="shared" si="15"/>
        <v>56.212278876170657</v>
      </c>
    </row>
    <row r="469" spans="1:12" x14ac:dyDescent="0.25">
      <c r="A469" s="13">
        <v>34</v>
      </c>
      <c r="B469" s="80" t="str">
        <f t="shared" si="14"/>
        <v>2013Klatovy</v>
      </c>
      <c r="C469" s="13">
        <v>2013</v>
      </c>
      <c r="D469" s="14" t="s">
        <v>37</v>
      </c>
      <c r="E469" s="14" t="s">
        <v>34</v>
      </c>
      <c r="F469" s="28">
        <v>118</v>
      </c>
      <c r="G469" s="13">
        <v>68</v>
      </c>
      <c r="H469" s="75">
        <v>272</v>
      </c>
      <c r="I469" s="13">
        <v>759</v>
      </c>
      <c r="J469" s="13">
        <v>765</v>
      </c>
      <c r="K469" s="13">
        <v>86</v>
      </c>
      <c r="L469" s="15">
        <f t="shared" si="15"/>
        <v>41.032679738562095</v>
      </c>
    </row>
    <row r="470" spans="1:12" x14ac:dyDescent="0.25">
      <c r="A470" s="13">
        <v>35</v>
      </c>
      <c r="B470" s="80" t="str">
        <f t="shared" si="14"/>
        <v>2013Plzeň-jih</v>
      </c>
      <c r="C470" s="13">
        <v>2013</v>
      </c>
      <c r="D470" s="14" t="s">
        <v>38</v>
      </c>
      <c r="E470" s="14" t="s">
        <v>34</v>
      </c>
      <c r="F470" s="28">
        <v>143</v>
      </c>
      <c r="G470" s="13">
        <v>91</v>
      </c>
      <c r="H470" s="75">
        <v>272</v>
      </c>
      <c r="I470" s="13">
        <v>476</v>
      </c>
      <c r="J470" s="13">
        <v>471</v>
      </c>
      <c r="K470" s="13">
        <v>81</v>
      </c>
      <c r="L470" s="15">
        <f t="shared" si="15"/>
        <v>62.770700636942671</v>
      </c>
    </row>
    <row r="471" spans="1:12" x14ac:dyDescent="0.25">
      <c r="A471" s="13">
        <v>36</v>
      </c>
      <c r="B471" s="80" t="str">
        <f t="shared" si="14"/>
        <v>2013Plzeň-Město</v>
      </c>
      <c r="C471" s="13">
        <v>2013</v>
      </c>
      <c r="D471" s="14" t="s">
        <v>136</v>
      </c>
      <c r="E471" s="14" t="s">
        <v>34</v>
      </c>
      <c r="F471" s="28">
        <v>231</v>
      </c>
      <c r="G471" s="13">
        <v>128</v>
      </c>
      <c r="H471" s="75">
        <v>512</v>
      </c>
      <c r="I471" s="13">
        <v>2004</v>
      </c>
      <c r="J471" s="13">
        <v>2026</v>
      </c>
      <c r="K471" s="13">
        <v>371</v>
      </c>
      <c r="L471" s="15">
        <f t="shared" si="15"/>
        <v>66.838598223099694</v>
      </c>
    </row>
    <row r="472" spans="1:12" x14ac:dyDescent="0.25">
      <c r="A472" s="13">
        <v>37</v>
      </c>
      <c r="B472" s="80" t="str">
        <f t="shared" si="14"/>
        <v>2013Plzeň-sever</v>
      </c>
      <c r="C472" s="13">
        <v>2013</v>
      </c>
      <c r="D472" s="14" t="s">
        <v>39</v>
      </c>
      <c r="E472" s="14" t="s">
        <v>34</v>
      </c>
      <c r="F472" s="28">
        <v>376</v>
      </c>
      <c r="G472" s="13">
        <v>281</v>
      </c>
      <c r="H472" s="75">
        <v>887</v>
      </c>
      <c r="I472" s="13">
        <v>648</v>
      </c>
      <c r="J472" s="13">
        <v>683</v>
      </c>
      <c r="K472" s="13">
        <v>182</v>
      </c>
      <c r="L472" s="15">
        <f t="shared" si="15"/>
        <v>97.26207906295754</v>
      </c>
    </row>
    <row r="473" spans="1:12" x14ac:dyDescent="0.25">
      <c r="A473" s="13">
        <v>38</v>
      </c>
      <c r="B473" s="80" t="str">
        <f t="shared" si="14"/>
        <v>2013Rokycany</v>
      </c>
      <c r="C473" s="13">
        <v>2013</v>
      </c>
      <c r="D473" s="14" t="s">
        <v>40</v>
      </c>
      <c r="E473" s="14" t="s">
        <v>34</v>
      </c>
      <c r="F473" s="28">
        <v>239</v>
      </c>
      <c r="G473" s="13">
        <v>130</v>
      </c>
      <c r="H473" s="75">
        <v>388</v>
      </c>
      <c r="I473" s="13">
        <v>519</v>
      </c>
      <c r="J473" s="13">
        <v>528</v>
      </c>
      <c r="K473" s="13">
        <v>68</v>
      </c>
      <c r="L473" s="15">
        <f t="shared" si="15"/>
        <v>47.007575757575758</v>
      </c>
    </row>
    <row r="474" spans="1:12" x14ac:dyDescent="0.25">
      <c r="A474" s="13">
        <v>39</v>
      </c>
      <c r="B474" s="80" t="str">
        <f t="shared" si="14"/>
        <v>2013Sokolov</v>
      </c>
      <c r="C474" s="13">
        <v>2013</v>
      </c>
      <c r="D474" s="14" t="s">
        <v>41</v>
      </c>
      <c r="E474" s="14" t="s">
        <v>34</v>
      </c>
      <c r="F474" s="28">
        <v>159</v>
      </c>
      <c r="G474" s="13">
        <v>64</v>
      </c>
      <c r="H474" s="75">
        <v>346</v>
      </c>
      <c r="I474" s="13">
        <v>1279</v>
      </c>
      <c r="J474" s="13">
        <v>1257</v>
      </c>
      <c r="K474" s="13">
        <v>197</v>
      </c>
      <c r="L474" s="15">
        <f t="shared" si="15"/>
        <v>57.203659506762136</v>
      </c>
    </row>
    <row r="475" spans="1:12" x14ac:dyDescent="0.25">
      <c r="A475" s="13">
        <v>40</v>
      </c>
      <c r="B475" s="80" t="str">
        <f t="shared" si="14"/>
        <v>2013Tachov</v>
      </c>
      <c r="C475" s="13">
        <v>2013</v>
      </c>
      <c r="D475" s="14" t="s">
        <v>42</v>
      </c>
      <c r="E475" s="14" t="s">
        <v>34</v>
      </c>
      <c r="F475" s="28">
        <v>208</v>
      </c>
      <c r="G475" s="13">
        <v>132</v>
      </c>
      <c r="H475" s="75">
        <v>476</v>
      </c>
      <c r="I475" s="13">
        <v>611</v>
      </c>
      <c r="J475" s="13">
        <v>665</v>
      </c>
      <c r="K475" s="13">
        <v>104</v>
      </c>
      <c r="L475" s="15">
        <f t="shared" si="15"/>
        <v>57.082706766917298</v>
      </c>
    </row>
    <row r="476" spans="1:12" x14ac:dyDescent="0.25">
      <c r="A476" s="13">
        <v>41</v>
      </c>
      <c r="B476" s="80" t="str">
        <f t="shared" si="14"/>
        <v>2013Česká Lípa</v>
      </c>
      <c r="C476" s="13">
        <v>2013</v>
      </c>
      <c r="D476" s="14" t="s">
        <v>43</v>
      </c>
      <c r="E476" s="14" t="s">
        <v>44</v>
      </c>
      <c r="F476" s="28">
        <v>418</v>
      </c>
      <c r="G476" s="13">
        <v>268</v>
      </c>
      <c r="H476" s="75">
        <v>1008</v>
      </c>
      <c r="I476" s="13">
        <v>1372</v>
      </c>
      <c r="J476" s="13">
        <v>1451</v>
      </c>
      <c r="K476" s="13">
        <v>548</v>
      </c>
      <c r="L476" s="15">
        <f t="shared" si="15"/>
        <v>137.84975878704341</v>
      </c>
    </row>
    <row r="477" spans="1:12" x14ac:dyDescent="0.25">
      <c r="A477" s="13">
        <v>42</v>
      </c>
      <c r="B477" s="80" t="str">
        <f t="shared" si="14"/>
        <v>2013Děčín</v>
      </c>
      <c r="C477" s="13">
        <v>2013</v>
      </c>
      <c r="D477" s="14" t="s">
        <v>45</v>
      </c>
      <c r="E477" s="14" t="s">
        <v>44</v>
      </c>
      <c r="F477" s="28">
        <v>511</v>
      </c>
      <c r="G477" s="13">
        <v>357</v>
      </c>
      <c r="H477" s="75">
        <v>1125</v>
      </c>
      <c r="I477" s="13">
        <v>1817</v>
      </c>
      <c r="J477" s="13">
        <v>1869</v>
      </c>
      <c r="K477" s="13">
        <v>1131</v>
      </c>
      <c r="L477" s="15">
        <f t="shared" si="15"/>
        <v>220.87479935794545</v>
      </c>
    </row>
    <row r="478" spans="1:12" x14ac:dyDescent="0.25">
      <c r="A478" s="13">
        <v>43</v>
      </c>
      <c r="B478" s="80" t="str">
        <f t="shared" si="14"/>
        <v>2013Chomutov</v>
      </c>
      <c r="C478" s="13">
        <v>2013</v>
      </c>
      <c r="D478" s="14" t="s">
        <v>46</v>
      </c>
      <c r="E478" s="14" t="s">
        <v>44</v>
      </c>
      <c r="F478" s="28">
        <v>620</v>
      </c>
      <c r="G478" s="13">
        <v>470</v>
      </c>
      <c r="H478" s="75">
        <v>1365</v>
      </c>
      <c r="I478" s="13">
        <v>2101</v>
      </c>
      <c r="J478" s="13">
        <v>2196</v>
      </c>
      <c r="K478" s="13">
        <v>999</v>
      </c>
      <c r="L478" s="15">
        <f t="shared" si="15"/>
        <v>166.04508196721312</v>
      </c>
    </row>
    <row r="479" spans="1:12" x14ac:dyDescent="0.25">
      <c r="A479" s="13">
        <v>44</v>
      </c>
      <c r="B479" s="80" t="str">
        <f t="shared" si="14"/>
        <v>2013Jablonec nad Nisou</v>
      </c>
      <c r="C479" s="13">
        <v>2013</v>
      </c>
      <c r="D479" s="14" t="s">
        <v>47</v>
      </c>
      <c r="E479" s="14" t="s">
        <v>44</v>
      </c>
      <c r="F479" s="28">
        <v>418</v>
      </c>
      <c r="G479" s="13">
        <v>238</v>
      </c>
      <c r="H479" s="75">
        <v>1016</v>
      </c>
      <c r="I479" s="13">
        <v>873</v>
      </c>
      <c r="J479" s="13">
        <v>879</v>
      </c>
      <c r="K479" s="13">
        <v>440</v>
      </c>
      <c r="L479" s="15">
        <f t="shared" si="15"/>
        <v>182.70762229806598</v>
      </c>
    </row>
    <row r="480" spans="1:12" x14ac:dyDescent="0.25">
      <c r="A480" s="13">
        <v>45</v>
      </c>
      <c r="B480" s="80" t="str">
        <f t="shared" si="14"/>
        <v>2013Liberec</v>
      </c>
      <c r="C480" s="13">
        <v>2013</v>
      </c>
      <c r="D480" s="14" t="s">
        <v>48</v>
      </c>
      <c r="E480" s="14" t="s">
        <v>44</v>
      </c>
      <c r="F480" s="28">
        <v>362</v>
      </c>
      <c r="G480" s="13">
        <v>204</v>
      </c>
      <c r="H480" s="75">
        <v>875</v>
      </c>
      <c r="I480" s="13">
        <v>2043</v>
      </c>
      <c r="J480" s="13">
        <v>2229</v>
      </c>
      <c r="K480" s="13">
        <v>599</v>
      </c>
      <c r="L480" s="15">
        <f t="shared" si="15"/>
        <v>98.086585912965461</v>
      </c>
    </row>
    <row r="481" spans="1:12" x14ac:dyDescent="0.25">
      <c r="A481" s="13">
        <v>46</v>
      </c>
      <c r="B481" s="80" t="str">
        <f t="shared" si="14"/>
        <v>2013Litoměřice</v>
      </c>
      <c r="C481" s="13">
        <v>2013</v>
      </c>
      <c r="D481" s="14" t="s">
        <v>49</v>
      </c>
      <c r="E481" s="14" t="s">
        <v>44</v>
      </c>
      <c r="F481" s="28">
        <v>450</v>
      </c>
      <c r="G481" s="13">
        <v>272</v>
      </c>
      <c r="H481" s="75">
        <v>1050</v>
      </c>
      <c r="I481" s="13">
        <v>1234</v>
      </c>
      <c r="J481" s="13">
        <v>1490</v>
      </c>
      <c r="K481" s="13">
        <v>506</v>
      </c>
      <c r="L481" s="15">
        <f t="shared" si="15"/>
        <v>123.95302013422818</v>
      </c>
    </row>
    <row r="482" spans="1:12" x14ac:dyDescent="0.25">
      <c r="A482" s="13">
        <v>47</v>
      </c>
      <c r="B482" s="80" t="str">
        <f t="shared" si="14"/>
        <v>2013Louny</v>
      </c>
      <c r="C482" s="13">
        <v>2013</v>
      </c>
      <c r="D482" s="14" t="s">
        <v>50</v>
      </c>
      <c r="E482" s="14" t="s">
        <v>44</v>
      </c>
      <c r="F482" s="28">
        <v>172</v>
      </c>
      <c r="G482" s="13">
        <v>96</v>
      </c>
      <c r="H482" s="75">
        <v>376</v>
      </c>
      <c r="I482" s="13">
        <v>929</v>
      </c>
      <c r="J482" s="13">
        <v>960</v>
      </c>
      <c r="K482" s="13">
        <v>168</v>
      </c>
      <c r="L482" s="15">
        <f t="shared" si="15"/>
        <v>63.874999999999993</v>
      </c>
    </row>
    <row r="483" spans="1:12" x14ac:dyDescent="0.25">
      <c r="A483" s="13">
        <v>48</v>
      </c>
      <c r="B483" s="80" t="str">
        <f t="shared" si="14"/>
        <v>2013Most</v>
      </c>
      <c r="C483" s="13">
        <v>2013</v>
      </c>
      <c r="D483" s="14" t="s">
        <v>51</v>
      </c>
      <c r="E483" s="14" t="s">
        <v>44</v>
      </c>
      <c r="F483" s="28">
        <v>384</v>
      </c>
      <c r="G483" s="13">
        <v>210</v>
      </c>
      <c r="H483" s="75">
        <v>903</v>
      </c>
      <c r="I483" s="13">
        <v>1809</v>
      </c>
      <c r="J483" s="13">
        <v>1944</v>
      </c>
      <c r="K483" s="13">
        <v>490</v>
      </c>
      <c r="L483" s="15">
        <f t="shared" si="15"/>
        <v>92.001028806584358</v>
      </c>
    </row>
    <row r="484" spans="1:12" x14ac:dyDescent="0.25">
      <c r="A484" s="13">
        <v>49</v>
      </c>
      <c r="B484" s="80" t="str">
        <f t="shared" si="14"/>
        <v>2013Teplice</v>
      </c>
      <c r="C484" s="13">
        <v>2013</v>
      </c>
      <c r="D484" s="14" t="s">
        <v>52</v>
      </c>
      <c r="E484" s="14" t="s">
        <v>44</v>
      </c>
      <c r="F484" s="28">
        <v>340</v>
      </c>
      <c r="G484" s="13">
        <v>111</v>
      </c>
      <c r="H484" s="75">
        <v>980</v>
      </c>
      <c r="I484" s="13">
        <v>1856</v>
      </c>
      <c r="J484" s="13">
        <v>1923</v>
      </c>
      <c r="K484" s="13">
        <v>329</v>
      </c>
      <c r="L484" s="15">
        <f t="shared" si="15"/>
        <v>62.446697867914715</v>
      </c>
    </row>
    <row r="485" spans="1:12" x14ac:dyDescent="0.25">
      <c r="A485" s="13">
        <v>50</v>
      </c>
      <c r="B485" s="80" t="str">
        <f t="shared" si="14"/>
        <v>2013Ústí nad Labem</v>
      </c>
      <c r="C485" s="13">
        <v>2013</v>
      </c>
      <c r="D485" s="14" t="s">
        <v>53</v>
      </c>
      <c r="E485" s="14" t="s">
        <v>44</v>
      </c>
      <c r="F485" s="28">
        <v>478</v>
      </c>
      <c r="G485" s="13">
        <v>259</v>
      </c>
      <c r="H485" s="75">
        <v>1239</v>
      </c>
      <c r="I485" s="13">
        <v>2083</v>
      </c>
      <c r="J485" s="13">
        <v>1937</v>
      </c>
      <c r="K485" s="13">
        <v>1169</v>
      </c>
      <c r="L485" s="15">
        <f t="shared" si="15"/>
        <v>220.28136293236966</v>
      </c>
    </row>
    <row r="486" spans="1:12" x14ac:dyDescent="0.25">
      <c r="A486" s="13">
        <v>51</v>
      </c>
      <c r="B486" s="80" t="str">
        <f t="shared" si="14"/>
        <v>2013Havlíčkův Brod</v>
      </c>
      <c r="C486" s="13">
        <v>2013</v>
      </c>
      <c r="D486" s="14" t="s">
        <v>54</v>
      </c>
      <c r="E486" s="14" t="s">
        <v>55</v>
      </c>
      <c r="F486" s="28">
        <v>159</v>
      </c>
      <c r="G486" s="13">
        <v>63</v>
      </c>
      <c r="H486" s="75">
        <v>349</v>
      </c>
      <c r="I486" s="13">
        <v>593</v>
      </c>
      <c r="J486" s="13">
        <v>580</v>
      </c>
      <c r="K486" s="13">
        <v>57</v>
      </c>
      <c r="L486" s="15">
        <f t="shared" si="15"/>
        <v>35.870689655172413</v>
      </c>
    </row>
    <row r="487" spans="1:12" x14ac:dyDescent="0.25">
      <c r="A487" s="13">
        <v>52</v>
      </c>
      <c r="B487" s="80" t="str">
        <f t="shared" si="14"/>
        <v>2013Hradec Králové</v>
      </c>
      <c r="C487" s="13">
        <v>2013</v>
      </c>
      <c r="D487" s="14" t="s">
        <v>56</v>
      </c>
      <c r="E487" s="14" t="s">
        <v>55</v>
      </c>
      <c r="F487" s="28">
        <v>148</v>
      </c>
      <c r="G487" s="13">
        <v>82</v>
      </c>
      <c r="H487" s="75">
        <v>334</v>
      </c>
      <c r="I487" s="13">
        <v>1193</v>
      </c>
      <c r="J487" s="13">
        <v>1220</v>
      </c>
      <c r="K487" s="13">
        <v>120</v>
      </c>
      <c r="L487" s="15">
        <f t="shared" si="15"/>
        <v>35.901639344262293</v>
      </c>
    </row>
    <row r="488" spans="1:12" x14ac:dyDescent="0.25">
      <c r="A488" s="13">
        <v>53</v>
      </c>
      <c r="B488" s="80" t="str">
        <f t="shared" si="14"/>
        <v>2013Chrudim</v>
      </c>
      <c r="C488" s="13">
        <v>2013</v>
      </c>
      <c r="D488" s="14" t="s">
        <v>57</v>
      </c>
      <c r="E488" s="14" t="s">
        <v>55</v>
      </c>
      <c r="F488" s="28">
        <v>116</v>
      </c>
      <c r="G488" s="13">
        <v>73</v>
      </c>
      <c r="H488" s="75">
        <v>278</v>
      </c>
      <c r="I488" s="13">
        <v>618</v>
      </c>
      <c r="J488" s="13">
        <v>615</v>
      </c>
      <c r="K488" s="13">
        <v>37</v>
      </c>
      <c r="L488" s="15">
        <f t="shared" si="15"/>
        <v>21.959349593495936</v>
      </c>
    </row>
    <row r="489" spans="1:12" x14ac:dyDescent="0.25">
      <c r="A489" s="13">
        <v>54</v>
      </c>
      <c r="B489" s="80" t="str">
        <f t="shared" si="14"/>
        <v>2013Jičín</v>
      </c>
      <c r="C489" s="13">
        <v>2013</v>
      </c>
      <c r="D489" s="14" t="s">
        <v>58</v>
      </c>
      <c r="E489" s="14" t="s">
        <v>55</v>
      </c>
      <c r="F489" s="28">
        <v>168</v>
      </c>
      <c r="G489" s="13">
        <v>68</v>
      </c>
      <c r="H489" s="75">
        <v>385</v>
      </c>
      <c r="I489" s="13">
        <v>574</v>
      </c>
      <c r="J489" s="13">
        <v>574</v>
      </c>
      <c r="K489" s="13">
        <v>54</v>
      </c>
      <c r="L489" s="15">
        <f t="shared" si="15"/>
        <v>34.337979094076658</v>
      </c>
    </row>
    <row r="490" spans="1:12" x14ac:dyDescent="0.25">
      <c r="A490" s="13">
        <v>55</v>
      </c>
      <c r="B490" s="80" t="str">
        <f t="shared" si="14"/>
        <v>2013Náchod</v>
      </c>
      <c r="C490" s="13">
        <v>2013</v>
      </c>
      <c r="D490" s="14" t="s">
        <v>59</v>
      </c>
      <c r="E490" s="14" t="s">
        <v>55</v>
      </c>
      <c r="F490" s="28">
        <v>95</v>
      </c>
      <c r="G490" s="13">
        <v>69</v>
      </c>
      <c r="H490" s="75">
        <v>210</v>
      </c>
      <c r="I490" s="13">
        <v>987</v>
      </c>
      <c r="J490" s="13">
        <v>966</v>
      </c>
      <c r="K490" s="13">
        <v>107</v>
      </c>
      <c r="L490" s="15">
        <f t="shared" si="15"/>
        <v>40.429606625258799</v>
      </c>
    </row>
    <row r="491" spans="1:12" x14ac:dyDescent="0.25">
      <c r="A491" s="13">
        <v>56</v>
      </c>
      <c r="B491" s="80" t="str">
        <f t="shared" si="14"/>
        <v>2013Pardubice</v>
      </c>
      <c r="C491" s="13">
        <v>2013</v>
      </c>
      <c r="D491" s="14" t="s">
        <v>60</v>
      </c>
      <c r="E491" s="14" t="s">
        <v>55</v>
      </c>
      <c r="F491" s="28">
        <v>142</v>
      </c>
      <c r="G491" s="13">
        <v>88</v>
      </c>
      <c r="H491" s="75">
        <v>287</v>
      </c>
      <c r="I491" s="13">
        <v>1417</v>
      </c>
      <c r="J491" s="13">
        <v>1362</v>
      </c>
      <c r="K491" s="13">
        <v>232</v>
      </c>
      <c r="L491" s="15">
        <f t="shared" si="15"/>
        <v>62.173274596182083</v>
      </c>
    </row>
    <row r="492" spans="1:12" x14ac:dyDescent="0.25">
      <c r="A492" s="13">
        <v>57</v>
      </c>
      <c r="B492" s="80" t="str">
        <f t="shared" si="14"/>
        <v>2013Rychnov nad Kněžnou</v>
      </c>
      <c r="C492" s="13">
        <v>2013</v>
      </c>
      <c r="D492" s="14" t="s">
        <v>61</v>
      </c>
      <c r="E492" s="14" t="s">
        <v>55</v>
      </c>
      <c r="F492" s="28">
        <v>146</v>
      </c>
      <c r="G492" s="13">
        <v>88</v>
      </c>
      <c r="H492" s="75">
        <v>270</v>
      </c>
      <c r="I492" s="13">
        <v>608</v>
      </c>
      <c r="J492" s="13">
        <v>599</v>
      </c>
      <c r="K492" s="13">
        <v>59</v>
      </c>
      <c r="L492" s="15">
        <f t="shared" si="15"/>
        <v>35.951585976627712</v>
      </c>
    </row>
    <row r="493" spans="1:12" x14ac:dyDescent="0.25">
      <c r="A493" s="13">
        <v>58</v>
      </c>
      <c r="B493" s="80" t="str">
        <f t="shared" si="14"/>
        <v>2013Semily</v>
      </c>
      <c r="C493" s="13">
        <v>2013</v>
      </c>
      <c r="D493" s="14" t="s">
        <v>62</v>
      </c>
      <c r="E493" s="14" t="s">
        <v>55</v>
      </c>
      <c r="F493" s="28">
        <v>61</v>
      </c>
      <c r="G493" s="13">
        <v>39</v>
      </c>
      <c r="H493" s="75">
        <v>139</v>
      </c>
      <c r="I493" s="13">
        <v>511</v>
      </c>
      <c r="J493" s="13">
        <v>499</v>
      </c>
      <c r="K493" s="13">
        <v>40</v>
      </c>
      <c r="L493" s="15">
        <f t="shared" si="15"/>
        <v>29.258517034068134</v>
      </c>
    </row>
    <row r="494" spans="1:12" x14ac:dyDescent="0.25">
      <c r="A494" s="13">
        <v>59</v>
      </c>
      <c r="B494" s="80" t="str">
        <f t="shared" si="14"/>
        <v>2013Svitavy</v>
      </c>
      <c r="C494" s="13">
        <v>2013</v>
      </c>
      <c r="D494" s="14" t="s">
        <v>63</v>
      </c>
      <c r="E494" s="14" t="s">
        <v>55</v>
      </c>
      <c r="F494" s="28">
        <v>72</v>
      </c>
      <c r="G494" s="13">
        <v>42</v>
      </c>
      <c r="H494" s="75">
        <v>137</v>
      </c>
      <c r="I494" s="13">
        <v>661</v>
      </c>
      <c r="J494" s="13">
        <v>660</v>
      </c>
      <c r="K494" s="13">
        <v>15</v>
      </c>
      <c r="L494" s="15">
        <f t="shared" si="15"/>
        <v>8.295454545454545</v>
      </c>
    </row>
    <row r="495" spans="1:12" x14ac:dyDescent="0.25">
      <c r="A495" s="13">
        <v>60</v>
      </c>
      <c r="B495" s="80" t="str">
        <f t="shared" si="14"/>
        <v>2013Trutnov</v>
      </c>
      <c r="C495" s="13">
        <v>2013</v>
      </c>
      <c r="D495" s="14" t="s">
        <v>64</v>
      </c>
      <c r="E495" s="14" t="s">
        <v>55</v>
      </c>
      <c r="F495" s="28">
        <v>109</v>
      </c>
      <c r="G495" s="13">
        <v>57</v>
      </c>
      <c r="H495" s="75">
        <v>267</v>
      </c>
      <c r="I495" s="13">
        <v>1064</v>
      </c>
      <c r="J495" s="13">
        <v>1056</v>
      </c>
      <c r="K495" s="13">
        <v>130</v>
      </c>
      <c r="L495" s="15">
        <f t="shared" si="15"/>
        <v>44.933712121212125</v>
      </c>
    </row>
    <row r="496" spans="1:12" x14ac:dyDescent="0.25">
      <c r="A496" s="13">
        <v>61</v>
      </c>
      <c r="B496" s="80" t="str">
        <f t="shared" si="14"/>
        <v>2013Ústí nad Orlicí</v>
      </c>
      <c r="C496" s="13">
        <v>2013</v>
      </c>
      <c r="D496" s="14" t="s">
        <v>65</v>
      </c>
      <c r="E496" s="14" t="s">
        <v>55</v>
      </c>
      <c r="F496" s="28">
        <v>100</v>
      </c>
      <c r="G496" s="13">
        <v>49</v>
      </c>
      <c r="H496" s="75">
        <v>237</v>
      </c>
      <c r="I496" s="13">
        <v>791</v>
      </c>
      <c r="J496" s="13">
        <v>789</v>
      </c>
      <c r="K496" s="13">
        <v>65</v>
      </c>
      <c r="L496" s="15">
        <f t="shared" si="15"/>
        <v>30.069708491761723</v>
      </c>
    </row>
    <row r="497" spans="1:12" x14ac:dyDescent="0.25">
      <c r="A497" s="13">
        <v>62</v>
      </c>
      <c r="B497" s="80" t="str">
        <f t="shared" si="14"/>
        <v>2013Blansko</v>
      </c>
      <c r="C497" s="13">
        <v>2013</v>
      </c>
      <c r="D497" s="14" t="s">
        <v>66</v>
      </c>
      <c r="E497" s="14" t="s">
        <v>67</v>
      </c>
      <c r="F497" s="28">
        <v>87</v>
      </c>
      <c r="G497" s="13">
        <v>69</v>
      </c>
      <c r="H497" s="75">
        <v>170</v>
      </c>
      <c r="I497" s="13">
        <v>665</v>
      </c>
      <c r="J497" s="13">
        <v>649</v>
      </c>
      <c r="K497" s="13">
        <v>75</v>
      </c>
      <c r="L497" s="15">
        <f t="shared" si="15"/>
        <v>42.180277349768872</v>
      </c>
    </row>
    <row r="498" spans="1:12" x14ac:dyDescent="0.25">
      <c r="A498" s="13">
        <v>63</v>
      </c>
      <c r="B498" s="80" t="str">
        <f t="shared" si="14"/>
        <v>2013Brno-město</v>
      </c>
      <c r="C498" s="13">
        <v>2013</v>
      </c>
      <c r="D498" s="14" t="s">
        <v>68</v>
      </c>
      <c r="E498" s="14" t="s">
        <v>67</v>
      </c>
      <c r="F498" s="28">
        <v>93</v>
      </c>
      <c r="G498" s="13">
        <v>55</v>
      </c>
      <c r="H498" s="75">
        <v>180</v>
      </c>
      <c r="I498" s="13">
        <v>4333</v>
      </c>
      <c r="J498" s="13">
        <v>4363</v>
      </c>
      <c r="K498" s="13">
        <v>439</v>
      </c>
      <c r="L498" s="15">
        <f t="shared" si="15"/>
        <v>36.725876690350681</v>
      </c>
    </row>
    <row r="499" spans="1:12" x14ac:dyDescent="0.25">
      <c r="A499" s="13">
        <v>64</v>
      </c>
      <c r="B499" s="80" t="str">
        <f t="shared" si="14"/>
        <v>2013Brno-venkov</v>
      </c>
      <c r="C499" s="13">
        <v>2013</v>
      </c>
      <c r="D499" s="14" t="s">
        <v>69</v>
      </c>
      <c r="E499" s="14" t="s">
        <v>67</v>
      </c>
      <c r="F499" s="28">
        <v>131</v>
      </c>
      <c r="G499" s="13">
        <v>85</v>
      </c>
      <c r="H499" s="75">
        <v>289</v>
      </c>
      <c r="I499" s="13">
        <v>937</v>
      </c>
      <c r="J499" s="13">
        <v>982</v>
      </c>
      <c r="K499" s="13">
        <v>126</v>
      </c>
      <c r="L499" s="15">
        <f t="shared" si="15"/>
        <v>46.832993890020369</v>
      </c>
    </row>
    <row r="500" spans="1:12" x14ac:dyDescent="0.25">
      <c r="A500" s="13">
        <v>65</v>
      </c>
      <c r="B500" s="80" t="str">
        <f t="shared" si="14"/>
        <v>2013Břeclav</v>
      </c>
      <c r="C500" s="13">
        <v>2013</v>
      </c>
      <c r="D500" s="14" t="s">
        <v>70</v>
      </c>
      <c r="E500" s="14" t="s">
        <v>67</v>
      </c>
      <c r="F500" s="28">
        <v>141</v>
      </c>
      <c r="G500" s="13">
        <v>103</v>
      </c>
      <c r="H500" s="75">
        <v>302</v>
      </c>
      <c r="I500" s="13">
        <v>1005</v>
      </c>
      <c r="J500" s="13">
        <v>1002</v>
      </c>
      <c r="K500" s="13">
        <v>142</v>
      </c>
      <c r="L500" s="15">
        <f t="shared" si="15"/>
        <v>51.726546906187622</v>
      </c>
    </row>
    <row r="501" spans="1:12" x14ac:dyDescent="0.25">
      <c r="A501" s="13">
        <v>66</v>
      </c>
      <c r="B501" s="80" t="str">
        <f t="shared" si="14"/>
        <v>2013Hodonín</v>
      </c>
      <c r="C501" s="13">
        <v>2013</v>
      </c>
      <c r="D501" s="14" t="s">
        <v>71</v>
      </c>
      <c r="E501" s="14" t="s">
        <v>67</v>
      </c>
      <c r="F501" s="28">
        <v>142</v>
      </c>
      <c r="G501" s="13">
        <v>78</v>
      </c>
      <c r="H501" s="75">
        <v>320</v>
      </c>
      <c r="I501" s="13">
        <v>1128</v>
      </c>
      <c r="J501" s="13">
        <v>1127</v>
      </c>
      <c r="K501" s="13">
        <v>163</v>
      </c>
      <c r="L501" s="15">
        <f t="shared" si="15"/>
        <v>52.790594498669037</v>
      </c>
    </row>
    <row r="502" spans="1:12" x14ac:dyDescent="0.25">
      <c r="A502" s="13">
        <v>67</v>
      </c>
      <c r="B502" s="80" t="str">
        <f t="shared" si="14"/>
        <v>2013Jihlava</v>
      </c>
      <c r="C502" s="13">
        <v>2013</v>
      </c>
      <c r="D502" s="14" t="s">
        <v>72</v>
      </c>
      <c r="E502" s="14" t="s">
        <v>67</v>
      </c>
      <c r="F502" s="28">
        <v>140</v>
      </c>
      <c r="G502" s="13">
        <v>85</v>
      </c>
      <c r="H502" s="75">
        <v>322</v>
      </c>
      <c r="I502" s="13">
        <v>730</v>
      </c>
      <c r="J502" s="13">
        <v>742</v>
      </c>
      <c r="K502" s="13">
        <v>124</v>
      </c>
      <c r="L502" s="15">
        <f t="shared" si="15"/>
        <v>60.997304582210241</v>
      </c>
    </row>
    <row r="503" spans="1:12" x14ac:dyDescent="0.25">
      <c r="A503" s="13">
        <v>68</v>
      </c>
      <c r="B503" s="80" t="str">
        <f t="shared" si="14"/>
        <v>2013Kroměříž</v>
      </c>
      <c r="C503" s="13">
        <v>2013</v>
      </c>
      <c r="D503" s="14" t="s">
        <v>73</v>
      </c>
      <c r="E503" s="14" t="s">
        <v>67</v>
      </c>
      <c r="F503" s="28">
        <v>147</v>
      </c>
      <c r="G503" s="13">
        <v>71</v>
      </c>
      <c r="H503" s="75">
        <v>417</v>
      </c>
      <c r="I503" s="13">
        <v>799</v>
      </c>
      <c r="J503" s="13">
        <v>806</v>
      </c>
      <c r="K503" s="13">
        <v>88</v>
      </c>
      <c r="L503" s="15">
        <f t="shared" si="15"/>
        <v>39.851116625310176</v>
      </c>
    </row>
    <row r="504" spans="1:12" x14ac:dyDescent="0.25">
      <c r="A504" s="13">
        <v>69</v>
      </c>
      <c r="B504" s="80" t="str">
        <f t="shared" si="14"/>
        <v>2013Prostějov</v>
      </c>
      <c r="C504" s="13">
        <v>2013</v>
      </c>
      <c r="D504" s="14" t="s">
        <v>74</v>
      </c>
      <c r="E504" s="14" t="s">
        <v>67</v>
      </c>
      <c r="F504" s="28">
        <v>113</v>
      </c>
      <c r="G504" s="13">
        <v>84</v>
      </c>
      <c r="H504" s="75">
        <v>224</v>
      </c>
      <c r="I504" s="13">
        <v>770</v>
      </c>
      <c r="J504" s="13">
        <v>765</v>
      </c>
      <c r="K504" s="13">
        <v>111</v>
      </c>
      <c r="L504" s="15">
        <f t="shared" si="15"/>
        <v>52.960784313725497</v>
      </c>
    </row>
    <row r="505" spans="1:12" x14ac:dyDescent="0.25">
      <c r="A505" s="13">
        <v>70</v>
      </c>
      <c r="B505" s="80" t="str">
        <f t="shared" si="14"/>
        <v>2013Třebíč</v>
      </c>
      <c r="C505" s="13">
        <v>2013</v>
      </c>
      <c r="D505" s="14" t="s">
        <v>75</v>
      </c>
      <c r="E505" s="14" t="s">
        <v>67</v>
      </c>
      <c r="F505" s="28">
        <v>143</v>
      </c>
      <c r="G505" s="13">
        <v>71</v>
      </c>
      <c r="H505" s="75">
        <v>428</v>
      </c>
      <c r="I505" s="13">
        <v>665</v>
      </c>
      <c r="J505" s="13">
        <v>673</v>
      </c>
      <c r="K505" s="13">
        <v>52</v>
      </c>
      <c r="L505" s="15">
        <f t="shared" si="15"/>
        <v>28.202080237741459</v>
      </c>
    </row>
    <row r="506" spans="1:12" x14ac:dyDescent="0.25">
      <c r="A506" s="13">
        <v>71</v>
      </c>
      <c r="B506" s="80" t="str">
        <f t="shared" si="14"/>
        <v>2013Uherské Hradiště</v>
      </c>
      <c r="C506" s="13">
        <v>2013</v>
      </c>
      <c r="D506" s="14" t="s">
        <v>76</v>
      </c>
      <c r="E506" s="14" t="s">
        <v>67</v>
      </c>
      <c r="F506" s="28">
        <v>350</v>
      </c>
      <c r="G506" s="13">
        <v>119</v>
      </c>
      <c r="H506" s="75">
        <v>985</v>
      </c>
      <c r="I506" s="13">
        <v>811</v>
      </c>
      <c r="J506" s="13">
        <v>810</v>
      </c>
      <c r="K506" s="13">
        <v>86</v>
      </c>
      <c r="L506" s="15">
        <f t="shared" si="15"/>
        <v>38.753086419753089</v>
      </c>
    </row>
    <row r="507" spans="1:12" x14ac:dyDescent="0.25">
      <c r="A507" s="13">
        <v>72</v>
      </c>
      <c r="B507" s="80" t="str">
        <f t="shared" si="14"/>
        <v>2013Vyškov</v>
      </c>
      <c r="C507" s="13">
        <v>2013</v>
      </c>
      <c r="D507" s="14" t="s">
        <v>77</v>
      </c>
      <c r="E507" s="14" t="s">
        <v>67</v>
      </c>
      <c r="F507" s="28">
        <v>147</v>
      </c>
      <c r="G507" s="13">
        <v>112</v>
      </c>
      <c r="H507" s="75">
        <v>279</v>
      </c>
      <c r="I507" s="13">
        <v>558</v>
      </c>
      <c r="J507" s="13">
        <v>561</v>
      </c>
      <c r="K507" s="13">
        <v>55</v>
      </c>
      <c r="L507" s="15">
        <f t="shared" si="15"/>
        <v>35.784313725490193</v>
      </c>
    </row>
    <row r="508" spans="1:12" x14ac:dyDescent="0.25">
      <c r="A508" s="13">
        <v>73</v>
      </c>
      <c r="B508" s="80" t="str">
        <f t="shared" si="14"/>
        <v>2013Zlín</v>
      </c>
      <c r="C508" s="13">
        <v>2013</v>
      </c>
      <c r="D508" s="14" t="s">
        <v>78</v>
      </c>
      <c r="E508" s="14" t="s">
        <v>67</v>
      </c>
      <c r="F508" s="28">
        <v>117</v>
      </c>
      <c r="G508" s="13">
        <v>70</v>
      </c>
      <c r="H508" s="75">
        <v>218</v>
      </c>
      <c r="I508" s="13">
        <v>1213</v>
      </c>
      <c r="J508" s="13">
        <v>1234</v>
      </c>
      <c r="K508" s="13">
        <v>123</v>
      </c>
      <c r="L508" s="15">
        <f t="shared" si="15"/>
        <v>36.381685575364671</v>
      </c>
    </row>
    <row r="509" spans="1:12" x14ac:dyDescent="0.25">
      <c r="A509" s="13">
        <v>74</v>
      </c>
      <c r="B509" s="80" t="str">
        <f t="shared" si="14"/>
        <v>2013Znojmo</v>
      </c>
      <c r="C509" s="13">
        <v>2013</v>
      </c>
      <c r="D509" s="14" t="s">
        <v>79</v>
      </c>
      <c r="E509" s="14" t="s">
        <v>67</v>
      </c>
      <c r="F509" s="28">
        <v>158</v>
      </c>
      <c r="G509" s="13">
        <v>85</v>
      </c>
      <c r="H509" s="75">
        <v>333</v>
      </c>
      <c r="I509" s="13">
        <v>1029</v>
      </c>
      <c r="J509" s="13">
        <v>1015</v>
      </c>
      <c r="K509" s="13">
        <v>163</v>
      </c>
      <c r="L509" s="15">
        <f t="shared" si="15"/>
        <v>58.615763546798028</v>
      </c>
    </row>
    <row r="510" spans="1:12" x14ac:dyDescent="0.25">
      <c r="A510" s="13">
        <v>75</v>
      </c>
      <c r="B510" s="80" t="str">
        <f t="shared" si="14"/>
        <v>2013Žďár nad Sázavou</v>
      </c>
      <c r="C510" s="13">
        <v>2013</v>
      </c>
      <c r="D510" s="14" t="s">
        <v>80</v>
      </c>
      <c r="E510" s="14" t="s">
        <v>67</v>
      </c>
      <c r="F510" s="28">
        <v>205</v>
      </c>
      <c r="G510" s="13">
        <v>133</v>
      </c>
      <c r="H510" s="75">
        <v>442</v>
      </c>
      <c r="I510" s="13">
        <v>601</v>
      </c>
      <c r="J510" s="13">
        <v>659</v>
      </c>
      <c r="K510" s="13">
        <v>53</v>
      </c>
      <c r="L510" s="15">
        <f t="shared" si="15"/>
        <v>29.355083459787554</v>
      </c>
    </row>
    <row r="511" spans="1:12" x14ac:dyDescent="0.25">
      <c r="A511" s="13">
        <v>76</v>
      </c>
      <c r="B511" s="80" t="str">
        <f t="shared" si="14"/>
        <v>2013Bruntál</v>
      </c>
      <c r="C511" s="13">
        <v>2013</v>
      </c>
      <c r="D511" s="14" t="s">
        <v>81</v>
      </c>
      <c r="E511" s="14" t="s">
        <v>82</v>
      </c>
      <c r="F511" s="28">
        <v>196</v>
      </c>
      <c r="G511" s="13">
        <v>103</v>
      </c>
      <c r="H511" s="75">
        <v>449</v>
      </c>
      <c r="I511" s="13">
        <v>1521</v>
      </c>
      <c r="J511" s="13">
        <v>1556</v>
      </c>
      <c r="K511" s="13">
        <v>272</v>
      </c>
      <c r="L511" s="15">
        <f t="shared" si="15"/>
        <v>63.804627249357331</v>
      </c>
    </row>
    <row r="512" spans="1:12" x14ac:dyDescent="0.25">
      <c r="A512" s="13">
        <v>77</v>
      </c>
      <c r="B512" s="80" t="str">
        <f t="shared" si="14"/>
        <v>2013Frýdek-Místek</v>
      </c>
      <c r="C512" s="13">
        <v>2013</v>
      </c>
      <c r="D512" s="14" t="s">
        <v>83</v>
      </c>
      <c r="E512" s="14" t="s">
        <v>82</v>
      </c>
      <c r="F512" s="28">
        <v>154</v>
      </c>
      <c r="G512" s="13">
        <v>70</v>
      </c>
      <c r="H512" s="75">
        <v>369</v>
      </c>
      <c r="I512" s="13">
        <v>1872</v>
      </c>
      <c r="J512" s="13">
        <v>1904</v>
      </c>
      <c r="K512" s="13">
        <v>245</v>
      </c>
      <c r="L512" s="15">
        <f t="shared" si="15"/>
        <v>46.966911764705877</v>
      </c>
    </row>
    <row r="513" spans="1:12" x14ac:dyDescent="0.25">
      <c r="A513" s="13">
        <v>78</v>
      </c>
      <c r="B513" s="80" t="str">
        <f t="shared" si="14"/>
        <v>2013Jeseník</v>
      </c>
      <c r="C513" s="13">
        <v>2013</v>
      </c>
      <c r="D513" s="14" t="s">
        <v>84</v>
      </c>
      <c r="E513" s="14" t="s">
        <v>82</v>
      </c>
      <c r="F513" s="28">
        <v>212</v>
      </c>
      <c r="G513" s="13">
        <v>105</v>
      </c>
      <c r="H513" s="75">
        <v>457</v>
      </c>
      <c r="I513" s="13">
        <v>493</v>
      </c>
      <c r="J513" s="13">
        <v>506</v>
      </c>
      <c r="K513" s="13">
        <v>71</v>
      </c>
      <c r="L513" s="15">
        <f t="shared" si="15"/>
        <v>51.215415019762844</v>
      </c>
    </row>
    <row r="514" spans="1:12" x14ac:dyDescent="0.25">
      <c r="A514" s="13">
        <v>79</v>
      </c>
      <c r="B514" s="80" t="str">
        <f t="shared" si="14"/>
        <v>2013Karviná</v>
      </c>
      <c r="C514" s="13">
        <v>2013</v>
      </c>
      <c r="D514" s="14" t="s">
        <v>85</v>
      </c>
      <c r="E514" s="14" t="s">
        <v>82</v>
      </c>
      <c r="F514" s="28">
        <v>173</v>
      </c>
      <c r="G514" s="13">
        <v>95</v>
      </c>
      <c r="H514" s="75">
        <v>430</v>
      </c>
      <c r="I514" s="13">
        <v>2791</v>
      </c>
      <c r="J514" s="13">
        <v>2872</v>
      </c>
      <c r="K514" s="13">
        <v>442</v>
      </c>
      <c r="L514" s="15">
        <f t="shared" si="15"/>
        <v>56.173398328690809</v>
      </c>
    </row>
    <row r="515" spans="1:12" x14ac:dyDescent="0.25">
      <c r="A515" s="13">
        <v>80</v>
      </c>
      <c r="B515" s="80" t="str">
        <f t="shared" si="14"/>
        <v>2013Nový Jičín</v>
      </c>
      <c r="C515" s="13">
        <v>2013</v>
      </c>
      <c r="D515" s="14" t="s">
        <v>86</v>
      </c>
      <c r="E515" s="14" t="s">
        <v>82</v>
      </c>
      <c r="F515" s="28">
        <v>178</v>
      </c>
      <c r="G515" s="13">
        <v>96</v>
      </c>
      <c r="H515" s="75">
        <v>413</v>
      </c>
      <c r="I515" s="13">
        <v>1337</v>
      </c>
      <c r="J515" s="13">
        <v>1293</v>
      </c>
      <c r="K515" s="13">
        <v>237</v>
      </c>
      <c r="L515" s="15">
        <f t="shared" si="15"/>
        <v>66.902552204176331</v>
      </c>
    </row>
    <row r="516" spans="1:12" x14ac:dyDescent="0.25">
      <c r="A516" s="13">
        <v>81</v>
      </c>
      <c r="B516" s="80" t="str">
        <f t="shared" si="14"/>
        <v>2013Olomouc</v>
      </c>
      <c r="C516" s="13">
        <v>2013</v>
      </c>
      <c r="D516" s="14" t="s">
        <v>87</v>
      </c>
      <c r="E516" s="14" t="s">
        <v>82</v>
      </c>
      <c r="F516" s="28">
        <v>159</v>
      </c>
      <c r="G516" s="13">
        <v>78</v>
      </c>
      <c r="H516" s="75">
        <v>404</v>
      </c>
      <c r="I516" s="13">
        <v>2086</v>
      </c>
      <c r="J516" s="13">
        <v>2115</v>
      </c>
      <c r="K516" s="13">
        <v>221</v>
      </c>
      <c r="L516" s="15">
        <f t="shared" si="15"/>
        <v>38.139479905437355</v>
      </c>
    </row>
    <row r="517" spans="1:12" x14ac:dyDescent="0.25">
      <c r="A517" s="13">
        <v>82</v>
      </c>
      <c r="B517" s="80" t="str">
        <f t="shared" si="14"/>
        <v>2013Opava</v>
      </c>
      <c r="C517" s="13">
        <v>2013</v>
      </c>
      <c r="D517" s="14" t="s">
        <v>88</v>
      </c>
      <c r="E517" s="14" t="s">
        <v>82</v>
      </c>
      <c r="F517" s="28">
        <v>239</v>
      </c>
      <c r="G517" s="13">
        <v>113</v>
      </c>
      <c r="H517" s="75">
        <v>574</v>
      </c>
      <c r="I517" s="13">
        <v>1385</v>
      </c>
      <c r="J517" s="13">
        <v>1406</v>
      </c>
      <c r="K517" s="13">
        <v>224</v>
      </c>
      <c r="L517" s="15">
        <f t="shared" si="15"/>
        <v>58.150782361308679</v>
      </c>
    </row>
    <row r="518" spans="1:12" x14ac:dyDescent="0.25">
      <c r="A518" s="13">
        <v>83</v>
      </c>
      <c r="B518" s="80" t="str">
        <f t="shared" si="14"/>
        <v>2013Ostrava</v>
      </c>
      <c r="C518" s="13">
        <v>2013</v>
      </c>
      <c r="D518" s="14" t="s">
        <v>89</v>
      </c>
      <c r="E518" s="14" t="s">
        <v>82</v>
      </c>
      <c r="F518" s="28">
        <v>214</v>
      </c>
      <c r="G518" s="13">
        <v>120</v>
      </c>
      <c r="H518" s="75">
        <v>511</v>
      </c>
      <c r="I518" s="13">
        <v>4306</v>
      </c>
      <c r="J518" s="13">
        <v>4318</v>
      </c>
      <c r="K518" s="13">
        <v>836</v>
      </c>
      <c r="L518" s="15">
        <f t="shared" si="15"/>
        <v>70.666975451597963</v>
      </c>
    </row>
    <row r="519" spans="1:12" x14ac:dyDescent="0.25">
      <c r="A519" s="13">
        <v>84</v>
      </c>
      <c r="B519" s="80" t="str">
        <f t="shared" ref="B519:B582" si="16">CONCATENATE(C519,D519)</f>
        <v>2013Přerov</v>
      </c>
      <c r="C519" s="13">
        <v>2013</v>
      </c>
      <c r="D519" s="14" t="s">
        <v>90</v>
      </c>
      <c r="E519" s="14" t="s">
        <v>82</v>
      </c>
      <c r="F519" s="28">
        <v>200</v>
      </c>
      <c r="G519" s="13">
        <v>125</v>
      </c>
      <c r="H519" s="75">
        <v>440</v>
      </c>
      <c r="I519" s="13">
        <v>1213</v>
      </c>
      <c r="J519" s="13">
        <v>1238</v>
      </c>
      <c r="K519" s="13">
        <v>140</v>
      </c>
      <c r="L519" s="15">
        <f t="shared" ref="L519:L582" si="17">K519/J519*365</f>
        <v>41.276252019386106</v>
      </c>
    </row>
    <row r="520" spans="1:12" x14ac:dyDescent="0.25">
      <c r="A520" s="13">
        <v>85</v>
      </c>
      <c r="B520" s="80" t="str">
        <f t="shared" si="16"/>
        <v>2013Šumperk</v>
      </c>
      <c r="C520" s="13">
        <v>2013</v>
      </c>
      <c r="D520" s="14" t="s">
        <v>91</v>
      </c>
      <c r="E520" s="14" t="s">
        <v>82</v>
      </c>
      <c r="F520" s="28">
        <v>115</v>
      </c>
      <c r="G520" s="13">
        <v>68</v>
      </c>
      <c r="H520" s="75">
        <v>260</v>
      </c>
      <c r="I520" s="13">
        <v>987</v>
      </c>
      <c r="J520" s="13">
        <v>978</v>
      </c>
      <c r="K520" s="13">
        <v>125</v>
      </c>
      <c r="L520" s="15">
        <f t="shared" si="17"/>
        <v>46.651329243353786</v>
      </c>
    </row>
    <row r="521" spans="1:12" x14ac:dyDescent="0.25">
      <c r="A521" s="13">
        <v>86</v>
      </c>
      <c r="B521" s="80" t="str">
        <f t="shared" si="16"/>
        <v>2013Vsetín</v>
      </c>
      <c r="C521" s="13">
        <v>2013</v>
      </c>
      <c r="D521" s="14" t="s">
        <v>92</v>
      </c>
      <c r="E521" s="14" t="s">
        <v>82</v>
      </c>
      <c r="F521" s="28">
        <v>211</v>
      </c>
      <c r="G521" s="13">
        <v>125</v>
      </c>
      <c r="H521" s="75">
        <v>526</v>
      </c>
      <c r="I521" s="13">
        <v>1029</v>
      </c>
      <c r="J521" s="13">
        <v>1080</v>
      </c>
      <c r="K521" s="13">
        <v>129</v>
      </c>
      <c r="L521" s="15">
        <f t="shared" si="17"/>
        <v>43.597222222222221</v>
      </c>
    </row>
    <row r="522" spans="1:12" x14ac:dyDescent="0.25">
      <c r="A522" s="13">
        <v>1</v>
      </c>
      <c r="B522" s="80" t="str">
        <f t="shared" si="16"/>
        <v>2014Praha 1</v>
      </c>
      <c r="C522" s="13">
        <v>2014</v>
      </c>
      <c r="D522" s="14" t="s">
        <v>2</v>
      </c>
      <c r="E522" s="14" t="s">
        <v>3</v>
      </c>
      <c r="F522" s="28">
        <v>165</v>
      </c>
      <c r="G522" s="13">
        <v>70</v>
      </c>
      <c r="H522" s="75">
        <v>462</v>
      </c>
      <c r="I522" s="13">
        <v>1667</v>
      </c>
      <c r="J522" s="13">
        <v>1685</v>
      </c>
      <c r="K522" s="13">
        <v>208</v>
      </c>
      <c r="L522" s="15">
        <f t="shared" si="17"/>
        <v>45.056379821958458</v>
      </c>
    </row>
    <row r="523" spans="1:12" x14ac:dyDescent="0.25">
      <c r="A523" s="13">
        <v>2</v>
      </c>
      <c r="B523" s="80" t="str">
        <f t="shared" si="16"/>
        <v>2014Praha 2</v>
      </c>
      <c r="C523" s="13">
        <v>2014</v>
      </c>
      <c r="D523" s="14" t="s">
        <v>4</v>
      </c>
      <c r="E523" s="14" t="s">
        <v>3</v>
      </c>
      <c r="F523" s="28">
        <v>162</v>
      </c>
      <c r="G523" s="13">
        <v>78</v>
      </c>
      <c r="H523" s="75">
        <v>380</v>
      </c>
      <c r="I523" s="13">
        <v>2899</v>
      </c>
      <c r="J523" s="13">
        <v>2905</v>
      </c>
      <c r="K523" s="13">
        <v>251</v>
      </c>
      <c r="L523" s="15">
        <f t="shared" si="17"/>
        <v>31.537005163511189</v>
      </c>
    </row>
    <row r="524" spans="1:12" x14ac:dyDescent="0.25">
      <c r="A524" s="13">
        <v>3</v>
      </c>
      <c r="B524" s="80" t="str">
        <f t="shared" si="16"/>
        <v>2014Praha 3</v>
      </c>
      <c r="C524" s="13">
        <v>2014</v>
      </c>
      <c r="D524" s="14" t="s">
        <v>5</v>
      </c>
      <c r="E524" s="14" t="s">
        <v>3</v>
      </c>
      <c r="F524" s="28">
        <v>121</v>
      </c>
      <c r="G524" s="13">
        <v>83</v>
      </c>
      <c r="H524" s="75">
        <v>238</v>
      </c>
      <c r="I524" s="13">
        <v>653</v>
      </c>
      <c r="J524" s="13">
        <v>641</v>
      </c>
      <c r="K524" s="13">
        <v>78</v>
      </c>
      <c r="L524" s="15">
        <f t="shared" si="17"/>
        <v>44.414976599063962</v>
      </c>
    </row>
    <row r="525" spans="1:12" x14ac:dyDescent="0.25">
      <c r="A525" s="13">
        <v>4</v>
      </c>
      <c r="B525" s="80" t="str">
        <f t="shared" si="16"/>
        <v>2014Praha 4</v>
      </c>
      <c r="C525" s="13">
        <v>2014</v>
      </c>
      <c r="D525" s="14" t="s">
        <v>6</v>
      </c>
      <c r="E525" s="14" t="s">
        <v>3</v>
      </c>
      <c r="F525" s="28">
        <v>151</v>
      </c>
      <c r="G525" s="13">
        <v>78</v>
      </c>
      <c r="H525" s="75">
        <v>309</v>
      </c>
      <c r="I525" s="13">
        <v>2006</v>
      </c>
      <c r="J525" s="13">
        <v>1989</v>
      </c>
      <c r="K525" s="13">
        <v>254</v>
      </c>
      <c r="L525" s="15">
        <f t="shared" si="17"/>
        <v>46.611362493715433</v>
      </c>
    </row>
    <row r="526" spans="1:12" x14ac:dyDescent="0.25">
      <c r="A526" s="13">
        <v>5</v>
      </c>
      <c r="B526" s="80" t="str">
        <f t="shared" si="16"/>
        <v>2014Praha 5</v>
      </c>
      <c r="C526" s="13">
        <v>2014</v>
      </c>
      <c r="D526" s="14" t="s">
        <v>7</v>
      </c>
      <c r="E526" s="14" t="s">
        <v>3</v>
      </c>
      <c r="F526" s="28">
        <v>101</v>
      </c>
      <c r="G526" s="13">
        <v>63</v>
      </c>
      <c r="H526" s="75">
        <v>231</v>
      </c>
      <c r="I526" s="13">
        <v>1345</v>
      </c>
      <c r="J526" s="13">
        <v>1285</v>
      </c>
      <c r="K526" s="13">
        <v>156</v>
      </c>
      <c r="L526" s="15">
        <f t="shared" si="17"/>
        <v>44.311284046692606</v>
      </c>
    </row>
    <row r="527" spans="1:12" x14ac:dyDescent="0.25">
      <c r="A527" s="13">
        <v>6</v>
      </c>
      <c r="B527" s="80" t="str">
        <f t="shared" si="16"/>
        <v>2014Praha 6</v>
      </c>
      <c r="C527" s="13">
        <v>2014</v>
      </c>
      <c r="D527" s="14" t="s">
        <v>8</v>
      </c>
      <c r="E527" s="14" t="s">
        <v>3</v>
      </c>
      <c r="F527" s="28">
        <v>265</v>
      </c>
      <c r="G527" s="13">
        <v>132</v>
      </c>
      <c r="H527" s="75">
        <v>651</v>
      </c>
      <c r="I527" s="13">
        <v>852</v>
      </c>
      <c r="J527" s="13">
        <v>828</v>
      </c>
      <c r="K527" s="13">
        <v>237</v>
      </c>
      <c r="L527" s="15">
        <f t="shared" si="17"/>
        <v>104.47463768115942</v>
      </c>
    </row>
    <row r="528" spans="1:12" x14ac:dyDescent="0.25">
      <c r="A528" s="13">
        <v>7</v>
      </c>
      <c r="B528" s="80" t="str">
        <f t="shared" si="16"/>
        <v>2014Praha 7</v>
      </c>
      <c r="C528" s="13">
        <v>2014</v>
      </c>
      <c r="D528" s="14" t="s">
        <v>9</v>
      </c>
      <c r="E528" s="14" t="s">
        <v>3</v>
      </c>
      <c r="F528" s="28">
        <v>235</v>
      </c>
      <c r="G528" s="13">
        <v>99</v>
      </c>
      <c r="H528" s="75">
        <v>521</v>
      </c>
      <c r="I528" s="13">
        <v>620</v>
      </c>
      <c r="J528" s="13">
        <v>660</v>
      </c>
      <c r="K528" s="13">
        <v>51</v>
      </c>
      <c r="L528" s="15">
        <f t="shared" si="17"/>
        <v>28.204545454545453</v>
      </c>
    </row>
    <row r="529" spans="1:12" x14ac:dyDescent="0.25">
      <c r="A529" s="13">
        <v>8</v>
      </c>
      <c r="B529" s="80" t="str">
        <f t="shared" si="16"/>
        <v>2014Praha 8</v>
      </c>
      <c r="C529" s="13">
        <v>2014</v>
      </c>
      <c r="D529" s="14" t="s">
        <v>10</v>
      </c>
      <c r="E529" s="14" t="s">
        <v>3</v>
      </c>
      <c r="F529" s="28">
        <v>140</v>
      </c>
      <c r="G529" s="13">
        <v>84</v>
      </c>
      <c r="H529" s="75">
        <v>325</v>
      </c>
      <c r="I529" s="13">
        <v>853</v>
      </c>
      <c r="J529" s="13">
        <v>834</v>
      </c>
      <c r="K529" s="13">
        <v>115</v>
      </c>
      <c r="L529" s="15">
        <f t="shared" si="17"/>
        <v>50.329736211031175</v>
      </c>
    </row>
    <row r="530" spans="1:12" x14ac:dyDescent="0.25">
      <c r="A530" s="13">
        <v>9</v>
      </c>
      <c r="B530" s="80" t="str">
        <f t="shared" si="16"/>
        <v>2014Praha 9</v>
      </c>
      <c r="C530" s="13">
        <v>2014</v>
      </c>
      <c r="D530" s="14" t="s">
        <v>11</v>
      </c>
      <c r="E530" s="14" t="s">
        <v>3</v>
      </c>
      <c r="F530" s="28">
        <v>83</v>
      </c>
      <c r="G530" s="13">
        <v>62</v>
      </c>
      <c r="H530" s="75">
        <v>169</v>
      </c>
      <c r="I530" s="13">
        <v>1205</v>
      </c>
      <c r="J530" s="13">
        <v>1200</v>
      </c>
      <c r="K530" s="13">
        <v>107</v>
      </c>
      <c r="L530" s="15">
        <f t="shared" si="17"/>
        <v>32.545833333333334</v>
      </c>
    </row>
    <row r="531" spans="1:12" x14ac:dyDescent="0.25">
      <c r="A531" s="13">
        <v>10</v>
      </c>
      <c r="B531" s="80" t="str">
        <f t="shared" si="16"/>
        <v>2014Praha 10</v>
      </c>
      <c r="C531" s="13">
        <v>2014</v>
      </c>
      <c r="D531" s="14" t="s">
        <v>12</v>
      </c>
      <c r="E531" s="14" t="s">
        <v>3</v>
      </c>
      <c r="F531" s="28">
        <v>163</v>
      </c>
      <c r="G531" s="13">
        <v>107</v>
      </c>
      <c r="H531" s="75">
        <v>394</v>
      </c>
      <c r="I531" s="13">
        <v>1260</v>
      </c>
      <c r="J531" s="13">
        <v>1248</v>
      </c>
      <c r="K531" s="13">
        <v>181</v>
      </c>
      <c r="L531" s="15">
        <f t="shared" si="17"/>
        <v>52.936698717948723</v>
      </c>
    </row>
    <row r="532" spans="1:12" x14ac:dyDescent="0.25">
      <c r="A532" s="13">
        <v>11</v>
      </c>
      <c r="B532" s="80" t="str">
        <f t="shared" si="16"/>
        <v>2014Beroun</v>
      </c>
      <c r="C532" s="13">
        <v>2014</v>
      </c>
      <c r="D532" s="14" t="s">
        <v>13</v>
      </c>
      <c r="E532" s="14" t="s">
        <v>14</v>
      </c>
      <c r="F532" s="28">
        <v>106</v>
      </c>
      <c r="G532" s="13">
        <v>58</v>
      </c>
      <c r="H532" s="75">
        <v>272</v>
      </c>
      <c r="I532" s="13">
        <v>772</v>
      </c>
      <c r="J532" s="13">
        <v>763</v>
      </c>
      <c r="K532" s="13">
        <v>52</v>
      </c>
      <c r="L532" s="15">
        <f t="shared" si="17"/>
        <v>24.875491480996072</v>
      </c>
    </row>
    <row r="533" spans="1:12" x14ac:dyDescent="0.25">
      <c r="A533" s="13">
        <v>12</v>
      </c>
      <c r="B533" s="80" t="str">
        <f t="shared" si="16"/>
        <v>2014Benešov</v>
      </c>
      <c r="C533" s="13">
        <v>2014</v>
      </c>
      <c r="D533" s="14" t="s">
        <v>15</v>
      </c>
      <c r="E533" s="14" t="s">
        <v>14</v>
      </c>
      <c r="F533" s="28">
        <v>118</v>
      </c>
      <c r="G533" s="13">
        <v>68</v>
      </c>
      <c r="H533" s="75">
        <v>308</v>
      </c>
      <c r="I533" s="13">
        <v>641</v>
      </c>
      <c r="J533" s="13">
        <v>642</v>
      </c>
      <c r="K533" s="13">
        <v>52</v>
      </c>
      <c r="L533" s="15">
        <f t="shared" si="17"/>
        <v>29.563862928348907</v>
      </c>
    </row>
    <row r="534" spans="1:12" x14ac:dyDescent="0.25">
      <c r="A534" s="13">
        <v>13</v>
      </c>
      <c r="B534" s="80" t="str">
        <f t="shared" si="16"/>
        <v>2014Kladno</v>
      </c>
      <c r="C534" s="13">
        <v>2014</v>
      </c>
      <c r="D534" s="14" t="s">
        <v>16</v>
      </c>
      <c r="E534" s="14" t="s">
        <v>14</v>
      </c>
      <c r="F534" s="28">
        <v>102</v>
      </c>
      <c r="G534" s="13">
        <v>58</v>
      </c>
      <c r="H534" s="75">
        <v>214</v>
      </c>
      <c r="I534" s="13">
        <v>1461</v>
      </c>
      <c r="J534" s="13">
        <v>1438</v>
      </c>
      <c r="K534" s="13">
        <v>129</v>
      </c>
      <c r="L534" s="15">
        <f t="shared" si="17"/>
        <v>32.743393602225318</v>
      </c>
    </row>
    <row r="535" spans="1:12" x14ac:dyDescent="0.25">
      <c r="A535" s="13">
        <v>14</v>
      </c>
      <c r="B535" s="80" t="str">
        <f t="shared" si="16"/>
        <v>2014Kolín</v>
      </c>
      <c r="C535" s="13">
        <v>2014</v>
      </c>
      <c r="D535" s="14" t="s">
        <v>17</v>
      </c>
      <c r="E535" s="14" t="s">
        <v>14</v>
      </c>
      <c r="F535" s="28">
        <v>113</v>
      </c>
      <c r="G535" s="13">
        <v>58</v>
      </c>
      <c r="H535" s="75">
        <v>272</v>
      </c>
      <c r="I535" s="13">
        <v>1176</v>
      </c>
      <c r="J535" s="13">
        <v>1176</v>
      </c>
      <c r="K535" s="13">
        <v>108</v>
      </c>
      <c r="L535" s="15">
        <f t="shared" si="17"/>
        <v>33.520408163265309</v>
      </c>
    </row>
    <row r="536" spans="1:12" x14ac:dyDescent="0.25">
      <c r="A536" s="13">
        <v>15</v>
      </c>
      <c r="B536" s="80" t="str">
        <f t="shared" si="16"/>
        <v>2014Kutná Hora</v>
      </c>
      <c r="C536" s="13">
        <v>2014</v>
      </c>
      <c r="D536" s="14" t="s">
        <v>18</v>
      </c>
      <c r="E536" s="14" t="s">
        <v>14</v>
      </c>
      <c r="F536" s="28">
        <v>69</v>
      </c>
      <c r="G536" s="13">
        <v>40</v>
      </c>
      <c r="H536" s="75">
        <v>129</v>
      </c>
      <c r="I536" s="13">
        <v>564</v>
      </c>
      <c r="J536" s="13">
        <v>566</v>
      </c>
      <c r="K536" s="13">
        <v>12</v>
      </c>
      <c r="L536" s="15">
        <f t="shared" si="17"/>
        <v>7.7385159010600715</v>
      </c>
    </row>
    <row r="537" spans="1:12" x14ac:dyDescent="0.25">
      <c r="A537" s="13">
        <v>16</v>
      </c>
      <c r="B537" s="80" t="str">
        <f t="shared" si="16"/>
        <v>2014Mělník</v>
      </c>
      <c r="C537" s="13">
        <v>2014</v>
      </c>
      <c r="D537" s="14" t="s">
        <v>19</v>
      </c>
      <c r="E537" s="14" t="s">
        <v>14</v>
      </c>
      <c r="F537" s="28">
        <v>135</v>
      </c>
      <c r="G537" s="13">
        <v>70</v>
      </c>
      <c r="H537" s="75">
        <v>308</v>
      </c>
      <c r="I537" s="13">
        <v>1076</v>
      </c>
      <c r="J537" s="13">
        <v>1080</v>
      </c>
      <c r="K537" s="13">
        <v>79</v>
      </c>
      <c r="L537" s="15">
        <f t="shared" si="17"/>
        <v>26.699074074074073</v>
      </c>
    </row>
    <row r="538" spans="1:12" x14ac:dyDescent="0.25">
      <c r="A538" s="13">
        <v>17</v>
      </c>
      <c r="B538" s="80" t="str">
        <f t="shared" si="16"/>
        <v>2014Mladá Boleslav</v>
      </c>
      <c r="C538" s="13">
        <v>2014</v>
      </c>
      <c r="D538" s="14" t="s">
        <v>20</v>
      </c>
      <c r="E538" s="14" t="s">
        <v>14</v>
      </c>
      <c r="F538" s="28">
        <v>78</v>
      </c>
      <c r="G538" s="13">
        <v>44</v>
      </c>
      <c r="H538" s="75">
        <v>197</v>
      </c>
      <c r="I538" s="13">
        <v>1000</v>
      </c>
      <c r="J538" s="13">
        <v>1014</v>
      </c>
      <c r="K538" s="13">
        <v>28</v>
      </c>
      <c r="L538" s="15">
        <f t="shared" si="17"/>
        <v>10.078895463510849</v>
      </c>
    </row>
    <row r="539" spans="1:12" x14ac:dyDescent="0.25">
      <c r="A539" s="13">
        <v>18</v>
      </c>
      <c r="B539" s="80" t="str">
        <f t="shared" si="16"/>
        <v>2014Nymburk</v>
      </c>
      <c r="C539" s="13">
        <v>2014</v>
      </c>
      <c r="D539" s="14" t="s">
        <v>21</v>
      </c>
      <c r="E539" s="14" t="s">
        <v>14</v>
      </c>
      <c r="F539" s="28">
        <v>93</v>
      </c>
      <c r="G539" s="13">
        <v>57</v>
      </c>
      <c r="H539" s="75">
        <v>217</v>
      </c>
      <c r="I539" s="13">
        <v>870</v>
      </c>
      <c r="J539" s="13">
        <v>858</v>
      </c>
      <c r="K539" s="13">
        <v>82</v>
      </c>
      <c r="L539" s="15">
        <f t="shared" si="17"/>
        <v>34.883449883449885</v>
      </c>
    </row>
    <row r="540" spans="1:12" x14ac:dyDescent="0.25">
      <c r="A540" s="13">
        <v>19</v>
      </c>
      <c r="B540" s="80" t="str">
        <f t="shared" si="16"/>
        <v>2014Praha-Východ</v>
      </c>
      <c r="C540" s="13">
        <v>2014</v>
      </c>
      <c r="D540" s="14" t="s">
        <v>134</v>
      </c>
      <c r="E540" s="14" t="s">
        <v>14</v>
      </c>
      <c r="F540" s="28">
        <v>101</v>
      </c>
      <c r="G540" s="13">
        <v>66</v>
      </c>
      <c r="H540" s="75">
        <v>208</v>
      </c>
      <c r="I540" s="13">
        <v>1394</v>
      </c>
      <c r="J540" s="13">
        <v>1391</v>
      </c>
      <c r="K540" s="13">
        <v>74</v>
      </c>
      <c r="L540" s="15">
        <f t="shared" si="17"/>
        <v>19.417685118619698</v>
      </c>
    </row>
    <row r="541" spans="1:12" x14ac:dyDescent="0.25">
      <c r="A541" s="13">
        <v>20</v>
      </c>
      <c r="B541" s="80" t="str">
        <f t="shared" si="16"/>
        <v>2014Praha-Západ</v>
      </c>
      <c r="C541" s="13">
        <v>2014</v>
      </c>
      <c r="D541" s="14" t="s">
        <v>135</v>
      </c>
      <c r="E541" s="14" t="s">
        <v>14</v>
      </c>
      <c r="F541" s="28">
        <v>268</v>
      </c>
      <c r="G541" s="13">
        <v>140</v>
      </c>
      <c r="H541" s="75">
        <v>740</v>
      </c>
      <c r="I541" s="13">
        <v>1163</v>
      </c>
      <c r="J541" s="13">
        <v>1233</v>
      </c>
      <c r="K541" s="13">
        <v>101</v>
      </c>
      <c r="L541" s="15">
        <f t="shared" si="17"/>
        <v>29.898621248986213</v>
      </c>
    </row>
    <row r="542" spans="1:12" x14ac:dyDescent="0.25">
      <c r="A542" s="13">
        <v>21</v>
      </c>
      <c r="B542" s="80" t="str">
        <f t="shared" si="16"/>
        <v>2014Příbram</v>
      </c>
      <c r="C542" s="13">
        <v>2014</v>
      </c>
      <c r="D542" s="14" t="s">
        <v>22</v>
      </c>
      <c r="E542" s="14" t="s">
        <v>14</v>
      </c>
      <c r="F542" s="28">
        <v>178</v>
      </c>
      <c r="G542" s="13">
        <v>100</v>
      </c>
      <c r="H542" s="75">
        <v>424</v>
      </c>
      <c r="I542" s="13">
        <v>1070</v>
      </c>
      <c r="J542" s="13">
        <v>1081</v>
      </c>
      <c r="K542" s="13">
        <v>70</v>
      </c>
      <c r="L542" s="15">
        <f t="shared" si="17"/>
        <v>23.635522664199815</v>
      </c>
    </row>
    <row r="543" spans="1:12" x14ac:dyDescent="0.25">
      <c r="A543" s="13">
        <v>22</v>
      </c>
      <c r="B543" s="80" t="str">
        <f t="shared" si="16"/>
        <v>2014Rakovník</v>
      </c>
      <c r="C543" s="13">
        <v>2014</v>
      </c>
      <c r="D543" s="14" t="s">
        <v>23</v>
      </c>
      <c r="E543" s="14" t="s">
        <v>14</v>
      </c>
      <c r="F543" s="28">
        <v>157</v>
      </c>
      <c r="G543" s="13">
        <v>86</v>
      </c>
      <c r="H543" s="75">
        <v>421</v>
      </c>
      <c r="I543" s="13">
        <v>389</v>
      </c>
      <c r="J543" s="13">
        <v>416</v>
      </c>
      <c r="K543" s="13">
        <v>19</v>
      </c>
      <c r="L543" s="15">
        <f t="shared" si="17"/>
        <v>16.670673076923077</v>
      </c>
    </row>
    <row r="544" spans="1:12" x14ac:dyDescent="0.25">
      <c r="A544" s="13">
        <v>23</v>
      </c>
      <c r="B544" s="80" t="str">
        <f t="shared" si="16"/>
        <v>2014České Budějovice</v>
      </c>
      <c r="C544" s="13">
        <v>2014</v>
      </c>
      <c r="D544" s="14" t="s">
        <v>24</v>
      </c>
      <c r="E544" s="14" t="s">
        <v>25</v>
      </c>
      <c r="F544" s="28">
        <v>167</v>
      </c>
      <c r="G544" s="13">
        <v>105</v>
      </c>
      <c r="H544" s="75">
        <v>339</v>
      </c>
      <c r="I544" s="13">
        <v>2044</v>
      </c>
      <c r="J544" s="13">
        <v>2019</v>
      </c>
      <c r="K544" s="13">
        <v>350</v>
      </c>
      <c r="L544" s="15">
        <f t="shared" si="17"/>
        <v>63.273897969291724</v>
      </c>
    </row>
    <row r="545" spans="1:12" x14ac:dyDescent="0.25">
      <c r="A545" s="13">
        <v>24</v>
      </c>
      <c r="B545" s="80" t="str">
        <f t="shared" si="16"/>
        <v>2014Český Krumlov</v>
      </c>
      <c r="C545" s="13">
        <v>2014</v>
      </c>
      <c r="D545" s="14" t="s">
        <v>26</v>
      </c>
      <c r="E545" s="14" t="s">
        <v>25</v>
      </c>
      <c r="F545" s="28">
        <v>106</v>
      </c>
      <c r="G545" s="13">
        <v>74</v>
      </c>
      <c r="H545" s="75">
        <v>209</v>
      </c>
      <c r="I545" s="13">
        <v>626</v>
      </c>
      <c r="J545" s="13">
        <v>611</v>
      </c>
      <c r="K545" s="13">
        <v>87</v>
      </c>
      <c r="L545" s="15">
        <f t="shared" si="17"/>
        <v>51.972176759410807</v>
      </c>
    </row>
    <row r="546" spans="1:12" x14ac:dyDescent="0.25">
      <c r="A546" s="13">
        <v>25</v>
      </c>
      <c r="B546" s="80" t="str">
        <f t="shared" si="16"/>
        <v>2014Jindřichův Hradec</v>
      </c>
      <c r="C546" s="13">
        <v>2014</v>
      </c>
      <c r="D546" s="14" t="s">
        <v>27</v>
      </c>
      <c r="E546" s="14" t="s">
        <v>25</v>
      </c>
      <c r="F546" s="28">
        <v>130</v>
      </c>
      <c r="G546" s="13">
        <v>77</v>
      </c>
      <c r="H546" s="75">
        <v>304</v>
      </c>
      <c r="I546" s="13">
        <v>805</v>
      </c>
      <c r="J546" s="13">
        <v>797</v>
      </c>
      <c r="K546" s="13">
        <v>86</v>
      </c>
      <c r="L546" s="15">
        <f t="shared" si="17"/>
        <v>39.385194479297361</v>
      </c>
    </row>
    <row r="547" spans="1:12" x14ac:dyDescent="0.25">
      <c r="A547" s="13">
        <v>26</v>
      </c>
      <c r="B547" s="80" t="str">
        <f t="shared" si="16"/>
        <v>2014Pelhřimov</v>
      </c>
      <c r="C547" s="13">
        <v>2014</v>
      </c>
      <c r="D547" s="14" t="s">
        <v>28</v>
      </c>
      <c r="E547" s="14" t="s">
        <v>25</v>
      </c>
      <c r="F547" s="28">
        <v>78</v>
      </c>
      <c r="G547" s="13">
        <v>56</v>
      </c>
      <c r="H547" s="75">
        <v>161</v>
      </c>
      <c r="I547" s="13">
        <v>450</v>
      </c>
      <c r="J547" s="13">
        <v>442</v>
      </c>
      <c r="K547" s="13">
        <v>43</v>
      </c>
      <c r="L547" s="15">
        <f t="shared" si="17"/>
        <v>35.509049773755656</v>
      </c>
    </row>
    <row r="548" spans="1:12" x14ac:dyDescent="0.25">
      <c r="A548" s="13">
        <v>27</v>
      </c>
      <c r="B548" s="80" t="str">
        <f t="shared" si="16"/>
        <v>2014Písek</v>
      </c>
      <c r="C548" s="13">
        <v>2014</v>
      </c>
      <c r="D548" s="14" t="s">
        <v>29</v>
      </c>
      <c r="E548" s="14" t="s">
        <v>25</v>
      </c>
      <c r="F548" s="28">
        <v>189</v>
      </c>
      <c r="G548" s="13">
        <v>95</v>
      </c>
      <c r="H548" s="75">
        <v>428</v>
      </c>
      <c r="I548" s="13">
        <v>581</v>
      </c>
      <c r="J548" s="13">
        <v>579</v>
      </c>
      <c r="K548" s="13">
        <v>60</v>
      </c>
      <c r="L548" s="15">
        <f t="shared" si="17"/>
        <v>37.823834196891191</v>
      </c>
    </row>
    <row r="549" spans="1:12" x14ac:dyDescent="0.25">
      <c r="A549" s="13">
        <v>28</v>
      </c>
      <c r="B549" s="80" t="str">
        <f t="shared" si="16"/>
        <v>2014Prachatice</v>
      </c>
      <c r="C549" s="13">
        <v>2014</v>
      </c>
      <c r="D549" s="14" t="s">
        <v>30</v>
      </c>
      <c r="E549" s="14" t="s">
        <v>25</v>
      </c>
      <c r="F549" s="28">
        <v>129</v>
      </c>
      <c r="G549" s="13">
        <v>75</v>
      </c>
      <c r="H549" s="75">
        <v>319</v>
      </c>
      <c r="I549" s="13">
        <v>591</v>
      </c>
      <c r="J549" s="13">
        <v>597</v>
      </c>
      <c r="K549" s="13">
        <v>72</v>
      </c>
      <c r="L549" s="15">
        <f t="shared" si="17"/>
        <v>44.020100502512562</v>
      </c>
    </row>
    <row r="550" spans="1:12" x14ac:dyDescent="0.25">
      <c r="A550" s="13">
        <v>29</v>
      </c>
      <c r="B550" s="80" t="str">
        <f t="shared" si="16"/>
        <v>2014Strakonice</v>
      </c>
      <c r="C550" s="13">
        <v>2014</v>
      </c>
      <c r="D550" s="14" t="s">
        <v>31</v>
      </c>
      <c r="E550" s="14" t="s">
        <v>25</v>
      </c>
      <c r="F550" s="28">
        <v>125</v>
      </c>
      <c r="G550" s="13">
        <v>78</v>
      </c>
      <c r="H550" s="75">
        <v>271</v>
      </c>
      <c r="I550" s="13">
        <v>638</v>
      </c>
      <c r="J550" s="13">
        <v>639</v>
      </c>
      <c r="K550" s="13">
        <v>66</v>
      </c>
      <c r="L550" s="15">
        <f t="shared" si="17"/>
        <v>37.699530516431928</v>
      </c>
    </row>
    <row r="551" spans="1:12" x14ac:dyDescent="0.25">
      <c r="A551" s="13">
        <v>30</v>
      </c>
      <c r="B551" s="80" t="str">
        <f t="shared" si="16"/>
        <v>2014Tábor</v>
      </c>
      <c r="C551" s="13">
        <v>2014</v>
      </c>
      <c r="D551" s="14" t="s">
        <v>32</v>
      </c>
      <c r="E551" s="14" t="s">
        <v>25</v>
      </c>
      <c r="F551" s="28">
        <v>128</v>
      </c>
      <c r="G551" s="13">
        <v>82</v>
      </c>
      <c r="H551" s="75">
        <v>258</v>
      </c>
      <c r="I551" s="13">
        <v>756</v>
      </c>
      <c r="J551" s="13">
        <v>745</v>
      </c>
      <c r="K551" s="13">
        <v>108</v>
      </c>
      <c r="L551" s="15">
        <f t="shared" si="17"/>
        <v>52.912751677852349</v>
      </c>
    </row>
    <row r="552" spans="1:12" x14ac:dyDescent="0.25">
      <c r="A552" s="13">
        <v>31</v>
      </c>
      <c r="B552" s="80" t="str">
        <f t="shared" si="16"/>
        <v>2014Domažlice</v>
      </c>
      <c r="C552" s="13">
        <v>2014</v>
      </c>
      <c r="D552" s="14" t="s">
        <v>33</v>
      </c>
      <c r="E552" s="14" t="s">
        <v>34</v>
      </c>
      <c r="F552" s="28">
        <v>81</v>
      </c>
      <c r="G552" s="13">
        <v>47</v>
      </c>
      <c r="H552" s="75">
        <v>140</v>
      </c>
      <c r="I552" s="13">
        <v>530</v>
      </c>
      <c r="J552" s="13">
        <v>529</v>
      </c>
      <c r="K552" s="13">
        <v>42</v>
      </c>
      <c r="L552" s="15">
        <f t="shared" si="17"/>
        <v>28.979206049149337</v>
      </c>
    </row>
    <row r="553" spans="1:12" x14ac:dyDescent="0.25">
      <c r="A553" s="13">
        <v>32</v>
      </c>
      <c r="B553" s="80" t="str">
        <f t="shared" si="16"/>
        <v>2014Cheb</v>
      </c>
      <c r="C553" s="13">
        <v>2014</v>
      </c>
      <c r="D553" s="14" t="s">
        <v>35</v>
      </c>
      <c r="E553" s="14" t="s">
        <v>34</v>
      </c>
      <c r="F553" s="28">
        <v>269</v>
      </c>
      <c r="G553" s="13">
        <v>140</v>
      </c>
      <c r="H553" s="75">
        <v>592</v>
      </c>
      <c r="I553" s="13">
        <v>1224</v>
      </c>
      <c r="J553" s="13">
        <v>1234</v>
      </c>
      <c r="K553" s="13">
        <v>266</v>
      </c>
      <c r="L553" s="15">
        <f t="shared" si="17"/>
        <v>78.679092382495952</v>
      </c>
    </row>
    <row r="554" spans="1:12" x14ac:dyDescent="0.25">
      <c r="A554" s="13">
        <v>33</v>
      </c>
      <c r="B554" s="80" t="str">
        <f t="shared" si="16"/>
        <v>2014Karlovy Vary</v>
      </c>
      <c r="C554" s="13">
        <v>2014</v>
      </c>
      <c r="D554" s="14" t="s">
        <v>36</v>
      </c>
      <c r="E554" s="14" t="s">
        <v>34</v>
      </c>
      <c r="F554" s="28">
        <v>181</v>
      </c>
      <c r="G554" s="13">
        <v>102</v>
      </c>
      <c r="H554" s="75">
        <v>397</v>
      </c>
      <c r="I554" s="13">
        <v>1402</v>
      </c>
      <c r="J554" s="13">
        <v>1430</v>
      </c>
      <c r="K554" s="13">
        <v>266</v>
      </c>
      <c r="L554" s="15">
        <f t="shared" si="17"/>
        <v>67.895104895104893</v>
      </c>
    </row>
    <row r="555" spans="1:12" x14ac:dyDescent="0.25">
      <c r="A555" s="13">
        <v>34</v>
      </c>
      <c r="B555" s="80" t="str">
        <f t="shared" si="16"/>
        <v>2014Klatovy</v>
      </c>
      <c r="C555" s="13">
        <v>2014</v>
      </c>
      <c r="D555" s="14" t="s">
        <v>37</v>
      </c>
      <c r="E555" s="14" t="s">
        <v>34</v>
      </c>
      <c r="F555" s="28">
        <v>100</v>
      </c>
      <c r="G555" s="13">
        <v>62</v>
      </c>
      <c r="H555" s="75">
        <v>235</v>
      </c>
      <c r="I555" s="13">
        <v>701</v>
      </c>
      <c r="J555" s="13">
        <v>707</v>
      </c>
      <c r="K555" s="13">
        <v>80</v>
      </c>
      <c r="L555" s="15">
        <f t="shared" si="17"/>
        <v>41.301272984441297</v>
      </c>
    </row>
    <row r="556" spans="1:12" x14ac:dyDescent="0.25">
      <c r="A556" s="13">
        <v>35</v>
      </c>
      <c r="B556" s="80" t="str">
        <f t="shared" si="16"/>
        <v>2014Plzeň-jih</v>
      </c>
      <c r="C556" s="13">
        <v>2014</v>
      </c>
      <c r="D556" s="14" t="s">
        <v>38</v>
      </c>
      <c r="E556" s="14" t="s">
        <v>34</v>
      </c>
      <c r="F556" s="28">
        <v>152</v>
      </c>
      <c r="G556" s="13">
        <v>98</v>
      </c>
      <c r="H556" s="75">
        <v>326</v>
      </c>
      <c r="I556" s="13">
        <v>445</v>
      </c>
      <c r="J556" s="13">
        <v>472</v>
      </c>
      <c r="K556" s="13">
        <v>54</v>
      </c>
      <c r="L556" s="15">
        <f t="shared" si="17"/>
        <v>41.758474576271183</v>
      </c>
    </row>
    <row r="557" spans="1:12" x14ac:dyDescent="0.25">
      <c r="A557" s="13">
        <v>36</v>
      </c>
      <c r="B557" s="80" t="str">
        <f t="shared" si="16"/>
        <v>2014Plzeň-Město</v>
      </c>
      <c r="C557" s="13">
        <v>2014</v>
      </c>
      <c r="D557" s="14" t="s">
        <v>136</v>
      </c>
      <c r="E557" s="14" t="s">
        <v>34</v>
      </c>
      <c r="F557" s="28">
        <v>207</v>
      </c>
      <c r="G557" s="13">
        <v>111</v>
      </c>
      <c r="H557" s="75">
        <v>522</v>
      </c>
      <c r="I557" s="13">
        <v>1939</v>
      </c>
      <c r="J557" s="13">
        <v>1934</v>
      </c>
      <c r="K557" s="13">
        <v>376</v>
      </c>
      <c r="L557" s="15">
        <f t="shared" si="17"/>
        <v>70.961737331954495</v>
      </c>
    </row>
    <row r="558" spans="1:12" x14ac:dyDescent="0.25">
      <c r="A558" s="13">
        <v>37</v>
      </c>
      <c r="B558" s="80" t="str">
        <f t="shared" si="16"/>
        <v>2014Plzeň-sever</v>
      </c>
      <c r="C558" s="13">
        <v>2014</v>
      </c>
      <c r="D558" s="14" t="s">
        <v>39</v>
      </c>
      <c r="E558" s="14" t="s">
        <v>34</v>
      </c>
      <c r="F558" s="28">
        <v>476</v>
      </c>
      <c r="G558" s="13">
        <v>325</v>
      </c>
      <c r="H558" s="75">
        <v>1020</v>
      </c>
      <c r="I558" s="13">
        <v>548</v>
      </c>
      <c r="J558" s="13">
        <v>615</v>
      </c>
      <c r="K558" s="13">
        <v>115</v>
      </c>
      <c r="L558" s="15">
        <f t="shared" si="17"/>
        <v>68.252032520325201</v>
      </c>
    </row>
    <row r="559" spans="1:12" x14ac:dyDescent="0.25">
      <c r="A559" s="13">
        <v>38</v>
      </c>
      <c r="B559" s="80" t="str">
        <f t="shared" si="16"/>
        <v>2014Rokycany</v>
      </c>
      <c r="C559" s="13">
        <v>2014</v>
      </c>
      <c r="D559" s="14" t="s">
        <v>40</v>
      </c>
      <c r="E559" s="14" t="s">
        <v>34</v>
      </c>
      <c r="F559" s="28">
        <v>185</v>
      </c>
      <c r="G559" s="13">
        <v>115</v>
      </c>
      <c r="H559" s="75">
        <v>489</v>
      </c>
      <c r="I559" s="13">
        <v>522</v>
      </c>
      <c r="J559" s="13">
        <v>505</v>
      </c>
      <c r="K559" s="13">
        <v>84</v>
      </c>
      <c r="L559" s="15">
        <f t="shared" si="17"/>
        <v>60.712871287128714</v>
      </c>
    </row>
    <row r="560" spans="1:12" x14ac:dyDescent="0.25">
      <c r="A560" s="13">
        <v>39</v>
      </c>
      <c r="B560" s="80" t="str">
        <f t="shared" si="16"/>
        <v>2014Sokolov</v>
      </c>
      <c r="C560" s="13">
        <v>2014</v>
      </c>
      <c r="D560" s="14" t="s">
        <v>41</v>
      </c>
      <c r="E560" s="14" t="s">
        <v>34</v>
      </c>
      <c r="F560" s="28">
        <v>135</v>
      </c>
      <c r="G560" s="13">
        <v>77</v>
      </c>
      <c r="H560" s="75">
        <v>328</v>
      </c>
      <c r="I560" s="13">
        <v>1087</v>
      </c>
      <c r="J560" s="13">
        <v>1118</v>
      </c>
      <c r="K560" s="13">
        <v>166</v>
      </c>
      <c r="L560" s="15">
        <f t="shared" si="17"/>
        <v>54.194991055456171</v>
      </c>
    </row>
    <row r="561" spans="1:12" x14ac:dyDescent="0.25">
      <c r="A561" s="13">
        <v>40</v>
      </c>
      <c r="B561" s="80" t="str">
        <f t="shared" si="16"/>
        <v>2014Tachov</v>
      </c>
      <c r="C561" s="13">
        <v>2014</v>
      </c>
      <c r="D561" s="14" t="s">
        <v>42</v>
      </c>
      <c r="E561" s="14" t="s">
        <v>34</v>
      </c>
      <c r="F561" s="28">
        <v>316</v>
      </c>
      <c r="G561" s="13">
        <v>106</v>
      </c>
      <c r="H561" s="75">
        <v>858</v>
      </c>
      <c r="I561" s="13">
        <v>634</v>
      </c>
      <c r="J561" s="13">
        <v>636</v>
      </c>
      <c r="K561" s="13">
        <v>102</v>
      </c>
      <c r="L561" s="15">
        <f t="shared" si="17"/>
        <v>58.537735849056602</v>
      </c>
    </row>
    <row r="562" spans="1:12" x14ac:dyDescent="0.25">
      <c r="A562" s="13">
        <v>41</v>
      </c>
      <c r="B562" s="80" t="str">
        <f t="shared" si="16"/>
        <v>2014Česká Lípa</v>
      </c>
      <c r="C562" s="13">
        <v>2014</v>
      </c>
      <c r="D562" s="14" t="s">
        <v>43</v>
      </c>
      <c r="E562" s="14" t="s">
        <v>44</v>
      </c>
      <c r="F562" s="28">
        <v>419</v>
      </c>
      <c r="G562" s="13">
        <v>256</v>
      </c>
      <c r="H562" s="75">
        <v>936</v>
      </c>
      <c r="I562" s="13">
        <v>1394</v>
      </c>
      <c r="J562" s="13">
        <v>1266</v>
      </c>
      <c r="K562" s="13">
        <v>676</v>
      </c>
      <c r="L562" s="15">
        <f t="shared" si="17"/>
        <v>194.89731437598738</v>
      </c>
    </row>
    <row r="563" spans="1:12" x14ac:dyDescent="0.25">
      <c r="A563" s="13">
        <v>42</v>
      </c>
      <c r="B563" s="80" t="str">
        <f t="shared" si="16"/>
        <v>2014Děčín</v>
      </c>
      <c r="C563" s="13">
        <v>2014</v>
      </c>
      <c r="D563" s="14" t="s">
        <v>45</v>
      </c>
      <c r="E563" s="14" t="s">
        <v>44</v>
      </c>
      <c r="F563" s="28">
        <v>489</v>
      </c>
      <c r="G563" s="13">
        <v>336</v>
      </c>
      <c r="H563" s="75">
        <v>1107</v>
      </c>
      <c r="I563" s="13">
        <v>1843</v>
      </c>
      <c r="J563" s="13">
        <v>1729</v>
      </c>
      <c r="K563" s="13">
        <v>1243</v>
      </c>
      <c r="L563" s="15">
        <f t="shared" si="17"/>
        <v>262.40312319259687</v>
      </c>
    </row>
    <row r="564" spans="1:12" x14ac:dyDescent="0.25">
      <c r="A564" s="13">
        <v>43</v>
      </c>
      <c r="B564" s="80" t="str">
        <f t="shared" si="16"/>
        <v>2014Chomutov</v>
      </c>
      <c r="C564" s="13">
        <v>2014</v>
      </c>
      <c r="D564" s="14" t="s">
        <v>46</v>
      </c>
      <c r="E564" s="14" t="s">
        <v>44</v>
      </c>
      <c r="F564" s="28">
        <v>644</v>
      </c>
      <c r="G564" s="13">
        <v>411</v>
      </c>
      <c r="H564" s="75">
        <v>1535</v>
      </c>
      <c r="I564" s="13">
        <v>1965</v>
      </c>
      <c r="J564" s="13">
        <v>2118</v>
      </c>
      <c r="K564" s="13">
        <v>846</v>
      </c>
      <c r="L564" s="15">
        <f t="shared" si="17"/>
        <v>145.79320113314446</v>
      </c>
    </row>
    <row r="565" spans="1:12" x14ac:dyDescent="0.25">
      <c r="A565" s="13">
        <v>44</v>
      </c>
      <c r="B565" s="80" t="str">
        <f t="shared" si="16"/>
        <v>2014Jablonec nad Nisou</v>
      </c>
      <c r="C565" s="13">
        <v>2014</v>
      </c>
      <c r="D565" s="14" t="s">
        <v>47</v>
      </c>
      <c r="E565" s="14" t="s">
        <v>44</v>
      </c>
      <c r="F565" s="28">
        <v>350</v>
      </c>
      <c r="G565" s="13">
        <v>229</v>
      </c>
      <c r="H565" s="75">
        <v>870</v>
      </c>
      <c r="I565" s="13">
        <v>947</v>
      </c>
      <c r="J565" s="13">
        <v>910</v>
      </c>
      <c r="K565" s="13">
        <v>477</v>
      </c>
      <c r="L565" s="15">
        <f t="shared" si="17"/>
        <v>191.32417582417582</v>
      </c>
    </row>
    <row r="566" spans="1:12" x14ac:dyDescent="0.25">
      <c r="A566" s="13">
        <v>45</v>
      </c>
      <c r="B566" s="80" t="str">
        <f t="shared" si="16"/>
        <v>2014Liberec</v>
      </c>
      <c r="C566" s="13">
        <v>2014</v>
      </c>
      <c r="D566" s="14" t="s">
        <v>48</v>
      </c>
      <c r="E566" s="14" t="s">
        <v>44</v>
      </c>
      <c r="F566" s="28">
        <v>369</v>
      </c>
      <c r="G566" s="13">
        <v>183</v>
      </c>
      <c r="H566" s="75">
        <v>868</v>
      </c>
      <c r="I566" s="13">
        <v>2070</v>
      </c>
      <c r="J566" s="13">
        <v>1983</v>
      </c>
      <c r="K566" s="13">
        <v>686</v>
      </c>
      <c r="L566" s="15">
        <f t="shared" si="17"/>
        <v>126.26828038325769</v>
      </c>
    </row>
    <row r="567" spans="1:12" x14ac:dyDescent="0.25">
      <c r="A567" s="13">
        <v>46</v>
      </c>
      <c r="B567" s="80" t="str">
        <f t="shared" si="16"/>
        <v>2014Litoměřice</v>
      </c>
      <c r="C567" s="13">
        <v>2014</v>
      </c>
      <c r="D567" s="14" t="s">
        <v>49</v>
      </c>
      <c r="E567" s="14" t="s">
        <v>44</v>
      </c>
      <c r="F567" s="28">
        <v>357</v>
      </c>
      <c r="G567" s="13">
        <v>189</v>
      </c>
      <c r="H567" s="75">
        <v>929</v>
      </c>
      <c r="I567" s="13">
        <v>1243</v>
      </c>
      <c r="J567" s="13">
        <v>1411</v>
      </c>
      <c r="K567" s="13">
        <v>339</v>
      </c>
      <c r="L567" s="15">
        <f t="shared" si="17"/>
        <v>87.693125442948258</v>
      </c>
    </row>
    <row r="568" spans="1:12" x14ac:dyDescent="0.25">
      <c r="A568" s="13">
        <v>47</v>
      </c>
      <c r="B568" s="80" t="str">
        <f t="shared" si="16"/>
        <v>2014Louny</v>
      </c>
      <c r="C568" s="13">
        <v>2014</v>
      </c>
      <c r="D568" s="14" t="s">
        <v>50</v>
      </c>
      <c r="E568" s="14" t="s">
        <v>44</v>
      </c>
      <c r="F568" s="28">
        <v>177</v>
      </c>
      <c r="G568" s="13">
        <v>88</v>
      </c>
      <c r="H568" s="75">
        <v>367</v>
      </c>
      <c r="I568" s="13">
        <v>879</v>
      </c>
      <c r="J568" s="13">
        <v>896</v>
      </c>
      <c r="K568" s="13">
        <v>151</v>
      </c>
      <c r="L568" s="15">
        <f t="shared" si="17"/>
        <v>61.512276785714292</v>
      </c>
    </row>
    <row r="569" spans="1:12" x14ac:dyDescent="0.25">
      <c r="A569" s="13">
        <v>48</v>
      </c>
      <c r="B569" s="80" t="str">
        <f t="shared" si="16"/>
        <v>2014Most</v>
      </c>
      <c r="C569" s="13">
        <v>2014</v>
      </c>
      <c r="D569" s="14" t="s">
        <v>51</v>
      </c>
      <c r="E569" s="14" t="s">
        <v>44</v>
      </c>
      <c r="F569" s="28">
        <v>240</v>
      </c>
      <c r="G569" s="13">
        <v>111</v>
      </c>
      <c r="H569" s="75">
        <v>672</v>
      </c>
      <c r="I569" s="13">
        <v>1837</v>
      </c>
      <c r="J569" s="13">
        <v>1884</v>
      </c>
      <c r="K569" s="13">
        <v>442</v>
      </c>
      <c r="L569" s="15">
        <f t="shared" si="17"/>
        <v>85.631634819532906</v>
      </c>
    </row>
    <row r="570" spans="1:12" x14ac:dyDescent="0.25">
      <c r="A570" s="13">
        <v>49</v>
      </c>
      <c r="B570" s="80" t="str">
        <f t="shared" si="16"/>
        <v>2014Teplice</v>
      </c>
      <c r="C570" s="13">
        <v>2014</v>
      </c>
      <c r="D570" s="14" t="s">
        <v>52</v>
      </c>
      <c r="E570" s="14" t="s">
        <v>44</v>
      </c>
      <c r="F570" s="28">
        <v>169</v>
      </c>
      <c r="G570" s="13">
        <v>74</v>
      </c>
      <c r="H570" s="75">
        <v>404</v>
      </c>
      <c r="I570" s="13">
        <v>1680</v>
      </c>
      <c r="J570" s="13">
        <v>1749</v>
      </c>
      <c r="K570" s="13">
        <v>260</v>
      </c>
      <c r="L570" s="15">
        <f t="shared" si="17"/>
        <v>54.259576901086341</v>
      </c>
    </row>
    <row r="571" spans="1:12" x14ac:dyDescent="0.25">
      <c r="A571" s="13">
        <v>50</v>
      </c>
      <c r="B571" s="80" t="str">
        <f t="shared" si="16"/>
        <v>2014Ústí nad Labem</v>
      </c>
      <c r="C571" s="13">
        <v>2014</v>
      </c>
      <c r="D571" s="14" t="s">
        <v>53</v>
      </c>
      <c r="E571" s="14" t="s">
        <v>44</v>
      </c>
      <c r="F571" s="28">
        <v>515</v>
      </c>
      <c r="G571" s="13">
        <v>326</v>
      </c>
      <c r="H571" s="75">
        <v>1261</v>
      </c>
      <c r="I571" s="13">
        <v>2413</v>
      </c>
      <c r="J571" s="13">
        <v>2128</v>
      </c>
      <c r="K571" s="13">
        <v>1454</v>
      </c>
      <c r="L571" s="15">
        <f t="shared" si="17"/>
        <v>249.39379699248121</v>
      </c>
    </row>
    <row r="572" spans="1:12" x14ac:dyDescent="0.25">
      <c r="A572" s="13">
        <v>51</v>
      </c>
      <c r="B572" s="80" t="str">
        <f t="shared" si="16"/>
        <v>2014Havlíčkův Brod</v>
      </c>
      <c r="C572" s="13">
        <v>2014</v>
      </c>
      <c r="D572" s="14" t="s">
        <v>54</v>
      </c>
      <c r="E572" s="14" t="s">
        <v>55</v>
      </c>
      <c r="F572" s="28">
        <v>109</v>
      </c>
      <c r="G572" s="13">
        <v>57</v>
      </c>
      <c r="H572" s="75">
        <v>269</v>
      </c>
      <c r="I572" s="13">
        <v>601</v>
      </c>
      <c r="J572" s="13">
        <v>597</v>
      </c>
      <c r="K572" s="13">
        <v>61</v>
      </c>
      <c r="L572" s="15">
        <f t="shared" si="17"/>
        <v>37.294807370184252</v>
      </c>
    </row>
    <row r="573" spans="1:12" x14ac:dyDescent="0.25">
      <c r="A573" s="13">
        <v>52</v>
      </c>
      <c r="B573" s="80" t="str">
        <f t="shared" si="16"/>
        <v>2014Hradec Králové</v>
      </c>
      <c r="C573" s="13">
        <v>2014</v>
      </c>
      <c r="D573" s="14" t="s">
        <v>56</v>
      </c>
      <c r="E573" s="14" t="s">
        <v>55</v>
      </c>
      <c r="F573" s="28">
        <v>120</v>
      </c>
      <c r="G573" s="13">
        <v>70</v>
      </c>
      <c r="H573" s="75">
        <v>251</v>
      </c>
      <c r="I573" s="13">
        <v>1230</v>
      </c>
      <c r="J573" s="13">
        <v>1203</v>
      </c>
      <c r="K573" s="13">
        <v>147</v>
      </c>
      <c r="L573" s="15">
        <f t="shared" si="17"/>
        <v>44.600997506234414</v>
      </c>
    </row>
    <row r="574" spans="1:12" x14ac:dyDescent="0.25">
      <c r="A574" s="13">
        <v>53</v>
      </c>
      <c r="B574" s="80" t="str">
        <f t="shared" si="16"/>
        <v>2014Chrudim</v>
      </c>
      <c r="C574" s="13">
        <v>2014</v>
      </c>
      <c r="D574" s="14" t="s">
        <v>57</v>
      </c>
      <c r="E574" s="14" t="s">
        <v>55</v>
      </c>
      <c r="F574" s="28">
        <v>87</v>
      </c>
      <c r="G574" s="13">
        <v>58</v>
      </c>
      <c r="H574" s="75">
        <v>169</v>
      </c>
      <c r="I574" s="13">
        <v>656</v>
      </c>
      <c r="J574" s="13">
        <v>655</v>
      </c>
      <c r="K574" s="13">
        <v>38</v>
      </c>
      <c r="L574" s="15">
        <f t="shared" si="17"/>
        <v>21.175572519083968</v>
      </c>
    </row>
    <row r="575" spans="1:12" x14ac:dyDescent="0.25">
      <c r="A575" s="13">
        <v>54</v>
      </c>
      <c r="B575" s="80" t="str">
        <f t="shared" si="16"/>
        <v>2014Jičín</v>
      </c>
      <c r="C575" s="13">
        <v>2014</v>
      </c>
      <c r="D575" s="14" t="s">
        <v>58</v>
      </c>
      <c r="E575" s="14" t="s">
        <v>55</v>
      </c>
      <c r="F575" s="28">
        <v>128</v>
      </c>
      <c r="G575" s="13">
        <v>67</v>
      </c>
      <c r="H575" s="75">
        <v>335</v>
      </c>
      <c r="I575" s="13">
        <v>594</v>
      </c>
      <c r="J575" s="13">
        <v>600</v>
      </c>
      <c r="K575" s="13">
        <v>48</v>
      </c>
      <c r="L575" s="15">
        <f t="shared" si="17"/>
        <v>29.2</v>
      </c>
    </row>
    <row r="576" spans="1:12" x14ac:dyDescent="0.25">
      <c r="A576" s="13">
        <v>55</v>
      </c>
      <c r="B576" s="80" t="str">
        <f t="shared" si="16"/>
        <v>2014Náchod</v>
      </c>
      <c r="C576" s="13">
        <v>2014</v>
      </c>
      <c r="D576" s="14" t="s">
        <v>59</v>
      </c>
      <c r="E576" s="14" t="s">
        <v>55</v>
      </c>
      <c r="F576" s="28">
        <v>104</v>
      </c>
      <c r="G576" s="13">
        <v>65</v>
      </c>
      <c r="H576" s="75">
        <v>225</v>
      </c>
      <c r="I576" s="13">
        <v>1069</v>
      </c>
      <c r="J576" s="13">
        <v>1034</v>
      </c>
      <c r="K576" s="13">
        <v>142</v>
      </c>
      <c r="L576" s="15">
        <f t="shared" si="17"/>
        <v>50.1257253384913</v>
      </c>
    </row>
    <row r="577" spans="1:12" x14ac:dyDescent="0.25">
      <c r="A577" s="13">
        <v>56</v>
      </c>
      <c r="B577" s="80" t="str">
        <f t="shared" si="16"/>
        <v>2014Pardubice</v>
      </c>
      <c r="C577" s="13">
        <v>2014</v>
      </c>
      <c r="D577" s="14" t="s">
        <v>60</v>
      </c>
      <c r="E577" s="14" t="s">
        <v>55</v>
      </c>
      <c r="F577" s="28">
        <v>169</v>
      </c>
      <c r="G577" s="13">
        <v>99</v>
      </c>
      <c r="H577" s="75">
        <v>399</v>
      </c>
      <c r="I577" s="13">
        <v>1345</v>
      </c>
      <c r="J577" s="13">
        <v>1427</v>
      </c>
      <c r="K577" s="13">
        <v>150</v>
      </c>
      <c r="L577" s="15">
        <f t="shared" si="17"/>
        <v>38.367203924316748</v>
      </c>
    </row>
    <row r="578" spans="1:12" x14ac:dyDescent="0.25">
      <c r="A578" s="13">
        <v>57</v>
      </c>
      <c r="B578" s="80" t="str">
        <f t="shared" si="16"/>
        <v>2014Rychnov nad Kněžnou</v>
      </c>
      <c r="C578" s="13">
        <v>2014</v>
      </c>
      <c r="D578" s="14" t="s">
        <v>61</v>
      </c>
      <c r="E578" s="14" t="s">
        <v>55</v>
      </c>
      <c r="F578" s="28">
        <v>176</v>
      </c>
      <c r="G578" s="13">
        <v>101</v>
      </c>
      <c r="H578" s="75">
        <v>445</v>
      </c>
      <c r="I578" s="13">
        <v>582</v>
      </c>
      <c r="J578" s="13">
        <v>580</v>
      </c>
      <c r="K578" s="13">
        <v>61</v>
      </c>
      <c r="L578" s="15">
        <f t="shared" si="17"/>
        <v>38.387931034482762</v>
      </c>
    </row>
    <row r="579" spans="1:12" x14ac:dyDescent="0.25">
      <c r="A579" s="13">
        <v>58</v>
      </c>
      <c r="B579" s="80" t="str">
        <f t="shared" si="16"/>
        <v>2014Semily</v>
      </c>
      <c r="C579" s="13">
        <v>2014</v>
      </c>
      <c r="D579" s="14" t="s">
        <v>62</v>
      </c>
      <c r="E579" s="14" t="s">
        <v>55</v>
      </c>
      <c r="F579" s="28">
        <v>83</v>
      </c>
      <c r="G579" s="13">
        <v>43</v>
      </c>
      <c r="H579" s="75">
        <v>160</v>
      </c>
      <c r="I579" s="13">
        <v>480</v>
      </c>
      <c r="J579" s="13">
        <v>483</v>
      </c>
      <c r="K579" s="13">
        <v>37</v>
      </c>
      <c r="L579" s="15">
        <f t="shared" si="17"/>
        <v>27.960662525879918</v>
      </c>
    </row>
    <row r="580" spans="1:12" x14ac:dyDescent="0.25">
      <c r="A580" s="13">
        <v>59</v>
      </c>
      <c r="B580" s="80" t="str">
        <f t="shared" si="16"/>
        <v>2014Svitavy</v>
      </c>
      <c r="C580" s="13">
        <v>2014</v>
      </c>
      <c r="D580" s="14" t="s">
        <v>63</v>
      </c>
      <c r="E580" s="14" t="s">
        <v>55</v>
      </c>
      <c r="F580" s="28">
        <v>55</v>
      </c>
      <c r="G580" s="13">
        <v>36</v>
      </c>
      <c r="H580" s="75">
        <v>102</v>
      </c>
      <c r="I580" s="13">
        <v>610</v>
      </c>
      <c r="J580" s="13">
        <v>612</v>
      </c>
      <c r="K580" s="13">
        <v>13</v>
      </c>
      <c r="L580" s="15">
        <f t="shared" si="17"/>
        <v>7.7532679738562091</v>
      </c>
    </row>
    <row r="581" spans="1:12" x14ac:dyDescent="0.25">
      <c r="A581" s="13">
        <v>60</v>
      </c>
      <c r="B581" s="80" t="str">
        <f t="shared" si="16"/>
        <v>2014Trutnov</v>
      </c>
      <c r="C581" s="13">
        <v>2014</v>
      </c>
      <c r="D581" s="14" t="s">
        <v>64</v>
      </c>
      <c r="E581" s="14" t="s">
        <v>55</v>
      </c>
      <c r="F581" s="28">
        <v>107</v>
      </c>
      <c r="G581" s="13">
        <v>57</v>
      </c>
      <c r="H581" s="75">
        <v>239</v>
      </c>
      <c r="I581" s="13">
        <v>1052</v>
      </c>
      <c r="J581" s="13">
        <v>1046</v>
      </c>
      <c r="K581" s="13">
        <v>136</v>
      </c>
      <c r="L581" s="15">
        <f t="shared" si="17"/>
        <v>47.456978967495225</v>
      </c>
    </row>
    <row r="582" spans="1:12" x14ac:dyDescent="0.25">
      <c r="A582" s="13">
        <v>61</v>
      </c>
      <c r="B582" s="80" t="str">
        <f t="shared" si="16"/>
        <v>2014Ústí nad Orlicí</v>
      </c>
      <c r="C582" s="13">
        <v>2014</v>
      </c>
      <c r="D582" s="14" t="s">
        <v>65</v>
      </c>
      <c r="E582" s="14" t="s">
        <v>55</v>
      </c>
      <c r="F582" s="28">
        <v>98</v>
      </c>
      <c r="G582" s="13">
        <v>53</v>
      </c>
      <c r="H582" s="75">
        <v>181</v>
      </c>
      <c r="I582" s="13">
        <v>713</v>
      </c>
      <c r="J582" s="13">
        <v>730</v>
      </c>
      <c r="K582" s="13">
        <v>48</v>
      </c>
      <c r="L582" s="15">
        <f t="shared" si="17"/>
        <v>23.999999999999996</v>
      </c>
    </row>
    <row r="583" spans="1:12" x14ac:dyDescent="0.25">
      <c r="A583" s="13">
        <v>62</v>
      </c>
      <c r="B583" s="80" t="str">
        <f t="shared" ref="B583:B646" si="18">CONCATENATE(C583,D583)</f>
        <v>2014Blansko</v>
      </c>
      <c r="C583" s="13">
        <v>2014</v>
      </c>
      <c r="D583" s="14" t="s">
        <v>66</v>
      </c>
      <c r="E583" s="14" t="s">
        <v>67</v>
      </c>
      <c r="F583" s="28">
        <v>104</v>
      </c>
      <c r="G583" s="13">
        <v>88</v>
      </c>
      <c r="H583" s="75">
        <v>197</v>
      </c>
      <c r="I583" s="13">
        <v>710</v>
      </c>
      <c r="J583" s="13">
        <v>703</v>
      </c>
      <c r="K583" s="13">
        <v>82</v>
      </c>
      <c r="L583" s="15">
        <f t="shared" ref="L583:L646" si="19">K583/J583*365</f>
        <v>42.574679943100996</v>
      </c>
    </row>
    <row r="584" spans="1:12" x14ac:dyDescent="0.25">
      <c r="A584" s="13">
        <v>63</v>
      </c>
      <c r="B584" s="80" t="str">
        <f t="shared" si="18"/>
        <v>2014Brno-město</v>
      </c>
      <c r="C584" s="13">
        <v>2014</v>
      </c>
      <c r="D584" s="14" t="s">
        <v>68</v>
      </c>
      <c r="E584" s="14" t="s">
        <v>67</v>
      </c>
      <c r="F584" s="28">
        <v>91</v>
      </c>
      <c r="G584" s="13">
        <v>61</v>
      </c>
      <c r="H584" s="75">
        <v>178</v>
      </c>
      <c r="I584" s="13">
        <v>4421</v>
      </c>
      <c r="J584" s="13">
        <v>4458</v>
      </c>
      <c r="K584" s="13">
        <v>402</v>
      </c>
      <c r="L584" s="15">
        <f t="shared" si="19"/>
        <v>32.913862718707939</v>
      </c>
    </row>
    <row r="585" spans="1:12" x14ac:dyDescent="0.25">
      <c r="A585" s="13">
        <v>64</v>
      </c>
      <c r="B585" s="80" t="str">
        <f t="shared" si="18"/>
        <v>2014Brno-venkov</v>
      </c>
      <c r="C585" s="13">
        <v>2014</v>
      </c>
      <c r="D585" s="14" t="s">
        <v>69</v>
      </c>
      <c r="E585" s="14" t="s">
        <v>67</v>
      </c>
      <c r="F585" s="28">
        <v>134</v>
      </c>
      <c r="G585" s="13">
        <v>76</v>
      </c>
      <c r="H585" s="75">
        <v>258</v>
      </c>
      <c r="I585" s="13">
        <v>917</v>
      </c>
      <c r="J585" s="13">
        <v>907</v>
      </c>
      <c r="K585" s="13">
        <v>136</v>
      </c>
      <c r="L585" s="15">
        <f t="shared" si="19"/>
        <v>54.729878721058434</v>
      </c>
    </row>
    <row r="586" spans="1:12" x14ac:dyDescent="0.25">
      <c r="A586" s="13">
        <v>65</v>
      </c>
      <c r="B586" s="80" t="str">
        <f t="shared" si="18"/>
        <v>2014Břeclav</v>
      </c>
      <c r="C586" s="13">
        <v>2014</v>
      </c>
      <c r="D586" s="14" t="s">
        <v>70</v>
      </c>
      <c r="E586" s="14" t="s">
        <v>67</v>
      </c>
      <c r="F586" s="28">
        <v>151</v>
      </c>
      <c r="G586" s="13">
        <v>91</v>
      </c>
      <c r="H586" s="75">
        <v>384</v>
      </c>
      <c r="I586" s="13">
        <v>969</v>
      </c>
      <c r="J586" s="13">
        <v>999</v>
      </c>
      <c r="K586" s="13">
        <v>112</v>
      </c>
      <c r="L586" s="15">
        <f t="shared" si="19"/>
        <v>40.920920920920921</v>
      </c>
    </row>
    <row r="587" spans="1:12" x14ac:dyDescent="0.25">
      <c r="A587" s="13">
        <v>66</v>
      </c>
      <c r="B587" s="80" t="str">
        <f t="shared" si="18"/>
        <v>2014Hodonín</v>
      </c>
      <c r="C587" s="13">
        <v>2014</v>
      </c>
      <c r="D587" s="14" t="s">
        <v>71</v>
      </c>
      <c r="E587" s="14" t="s">
        <v>67</v>
      </c>
      <c r="F587" s="28">
        <v>144</v>
      </c>
      <c r="G587" s="13">
        <v>82</v>
      </c>
      <c r="H587" s="75">
        <v>265</v>
      </c>
      <c r="I587" s="13">
        <v>1015</v>
      </c>
      <c r="J587" s="13">
        <v>1004</v>
      </c>
      <c r="K587" s="13">
        <v>174</v>
      </c>
      <c r="L587" s="15">
        <f t="shared" si="19"/>
        <v>63.256972111553786</v>
      </c>
    </row>
    <row r="588" spans="1:12" x14ac:dyDescent="0.25">
      <c r="A588" s="13">
        <v>67</v>
      </c>
      <c r="B588" s="80" t="str">
        <f t="shared" si="18"/>
        <v>2014Jihlava</v>
      </c>
      <c r="C588" s="13">
        <v>2014</v>
      </c>
      <c r="D588" s="14" t="s">
        <v>72</v>
      </c>
      <c r="E588" s="14" t="s">
        <v>67</v>
      </c>
      <c r="F588" s="28">
        <v>137</v>
      </c>
      <c r="G588" s="13">
        <v>71</v>
      </c>
      <c r="H588" s="75">
        <v>360</v>
      </c>
      <c r="I588" s="13">
        <v>841</v>
      </c>
      <c r="J588" s="13">
        <v>835</v>
      </c>
      <c r="K588" s="13">
        <v>130</v>
      </c>
      <c r="L588" s="15">
        <f t="shared" si="19"/>
        <v>56.826347305389227</v>
      </c>
    </row>
    <row r="589" spans="1:12" x14ac:dyDescent="0.25">
      <c r="A589" s="13">
        <v>68</v>
      </c>
      <c r="B589" s="80" t="str">
        <f t="shared" si="18"/>
        <v>2014Kroměříž</v>
      </c>
      <c r="C589" s="13">
        <v>2014</v>
      </c>
      <c r="D589" s="14" t="s">
        <v>73</v>
      </c>
      <c r="E589" s="14" t="s">
        <v>67</v>
      </c>
      <c r="F589" s="28">
        <v>136</v>
      </c>
      <c r="G589" s="13">
        <v>82</v>
      </c>
      <c r="H589" s="75">
        <v>284</v>
      </c>
      <c r="I589" s="13">
        <v>828</v>
      </c>
      <c r="J589" s="13">
        <v>787</v>
      </c>
      <c r="K589" s="13">
        <v>129</v>
      </c>
      <c r="L589" s="15">
        <f t="shared" si="19"/>
        <v>59.828462515883096</v>
      </c>
    </row>
    <row r="590" spans="1:12" x14ac:dyDescent="0.25">
      <c r="A590" s="13">
        <v>69</v>
      </c>
      <c r="B590" s="80" t="str">
        <f t="shared" si="18"/>
        <v>2014Prostějov</v>
      </c>
      <c r="C590" s="13">
        <v>2014</v>
      </c>
      <c r="D590" s="14" t="s">
        <v>74</v>
      </c>
      <c r="E590" s="14" t="s">
        <v>67</v>
      </c>
      <c r="F590" s="28">
        <v>120</v>
      </c>
      <c r="G590" s="13">
        <v>87</v>
      </c>
      <c r="H590" s="75">
        <v>196</v>
      </c>
      <c r="I590" s="13">
        <v>681</v>
      </c>
      <c r="J590" s="13">
        <v>662</v>
      </c>
      <c r="K590" s="13">
        <v>130</v>
      </c>
      <c r="L590" s="15">
        <f t="shared" si="19"/>
        <v>71.676737160120851</v>
      </c>
    </row>
    <row r="591" spans="1:12" x14ac:dyDescent="0.25">
      <c r="A591" s="13">
        <v>70</v>
      </c>
      <c r="B591" s="80" t="str">
        <f t="shared" si="18"/>
        <v>2014Třebíč</v>
      </c>
      <c r="C591" s="13">
        <v>2014</v>
      </c>
      <c r="D591" s="14" t="s">
        <v>75</v>
      </c>
      <c r="E591" s="14" t="s">
        <v>67</v>
      </c>
      <c r="F591" s="28">
        <v>116</v>
      </c>
      <c r="G591" s="13">
        <v>59</v>
      </c>
      <c r="H591" s="75">
        <v>294</v>
      </c>
      <c r="I591" s="13">
        <v>692</v>
      </c>
      <c r="J591" s="13">
        <v>701</v>
      </c>
      <c r="K591" s="13">
        <v>43</v>
      </c>
      <c r="L591" s="15">
        <f t="shared" si="19"/>
        <v>22.38944365192582</v>
      </c>
    </row>
    <row r="592" spans="1:12" x14ac:dyDescent="0.25">
      <c r="A592" s="13">
        <v>71</v>
      </c>
      <c r="B592" s="80" t="str">
        <f t="shared" si="18"/>
        <v>2014Uherské Hradiště</v>
      </c>
      <c r="C592" s="13">
        <v>2014</v>
      </c>
      <c r="D592" s="14" t="s">
        <v>76</v>
      </c>
      <c r="E592" s="14" t="s">
        <v>67</v>
      </c>
      <c r="F592" s="28">
        <v>270</v>
      </c>
      <c r="G592" s="13">
        <v>105</v>
      </c>
      <c r="H592" s="75">
        <v>570</v>
      </c>
      <c r="I592" s="13">
        <v>862</v>
      </c>
      <c r="J592" s="13">
        <v>837</v>
      </c>
      <c r="K592" s="13">
        <v>110</v>
      </c>
      <c r="L592" s="15">
        <f t="shared" si="19"/>
        <v>47.968936678614099</v>
      </c>
    </row>
    <row r="593" spans="1:12" x14ac:dyDescent="0.25">
      <c r="A593" s="13">
        <v>72</v>
      </c>
      <c r="B593" s="80" t="str">
        <f t="shared" si="18"/>
        <v>2014Vyškov</v>
      </c>
      <c r="C593" s="13">
        <v>2014</v>
      </c>
      <c r="D593" s="14" t="s">
        <v>77</v>
      </c>
      <c r="E593" s="14" t="s">
        <v>67</v>
      </c>
      <c r="F593" s="28">
        <v>179</v>
      </c>
      <c r="G593" s="13">
        <v>103</v>
      </c>
      <c r="H593" s="75">
        <v>414</v>
      </c>
      <c r="I593" s="13">
        <v>496</v>
      </c>
      <c r="J593" s="13">
        <v>498</v>
      </c>
      <c r="K593" s="13">
        <v>53</v>
      </c>
      <c r="L593" s="15">
        <f t="shared" si="19"/>
        <v>38.845381526104418</v>
      </c>
    </row>
    <row r="594" spans="1:12" x14ac:dyDescent="0.25">
      <c r="A594" s="13">
        <v>73</v>
      </c>
      <c r="B594" s="80" t="str">
        <f t="shared" si="18"/>
        <v>2014Zlín</v>
      </c>
      <c r="C594" s="13">
        <v>2014</v>
      </c>
      <c r="D594" s="14" t="s">
        <v>78</v>
      </c>
      <c r="E594" s="14" t="s">
        <v>67</v>
      </c>
      <c r="F594" s="28">
        <v>134</v>
      </c>
      <c r="G594" s="13">
        <v>69</v>
      </c>
      <c r="H594" s="75">
        <v>286</v>
      </c>
      <c r="I594" s="13">
        <v>1240</v>
      </c>
      <c r="J594" s="13">
        <v>1190</v>
      </c>
      <c r="K594" s="13">
        <v>174</v>
      </c>
      <c r="L594" s="15">
        <f t="shared" si="19"/>
        <v>53.36974789915967</v>
      </c>
    </row>
    <row r="595" spans="1:12" x14ac:dyDescent="0.25">
      <c r="A595" s="13">
        <v>74</v>
      </c>
      <c r="B595" s="80" t="str">
        <f t="shared" si="18"/>
        <v>2014Znojmo</v>
      </c>
      <c r="C595" s="13">
        <v>2014</v>
      </c>
      <c r="D595" s="14" t="s">
        <v>79</v>
      </c>
      <c r="E595" s="14" t="s">
        <v>67</v>
      </c>
      <c r="F595" s="28">
        <v>138</v>
      </c>
      <c r="G595" s="13">
        <v>81</v>
      </c>
      <c r="H595" s="75">
        <v>252</v>
      </c>
      <c r="I595" s="13">
        <v>1053</v>
      </c>
      <c r="J595" s="13">
        <v>1043</v>
      </c>
      <c r="K595" s="13">
        <v>173</v>
      </c>
      <c r="L595" s="15">
        <f t="shared" si="19"/>
        <v>60.541706615532121</v>
      </c>
    </row>
    <row r="596" spans="1:12" x14ac:dyDescent="0.25">
      <c r="A596" s="13">
        <v>75</v>
      </c>
      <c r="B596" s="80" t="str">
        <f t="shared" si="18"/>
        <v>2014Žďár nad Sázavou</v>
      </c>
      <c r="C596" s="13">
        <v>2014</v>
      </c>
      <c r="D596" s="14" t="s">
        <v>80</v>
      </c>
      <c r="E596" s="14" t="s">
        <v>67</v>
      </c>
      <c r="F596" s="28">
        <v>131</v>
      </c>
      <c r="G596" s="13">
        <v>66</v>
      </c>
      <c r="H596" s="75">
        <v>356</v>
      </c>
      <c r="I596" s="13">
        <v>593</v>
      </c>
      <c r="J596" s="13">
        <v>586</v>
      </c>
      <c r="K596" s="13">
        <v>60</v>
      </c>
      <c r="L596" s="15">
        <f t="shared" si="19"/>
        <v>37.372013651877133</v>
      </c>
    </row>
    <row r="597" spans="1:12" x14ac:dyDescent="0.25">
      <c r="A597" s="13">
        <v>76</v>
      </c>
      <c r="B597" s="80" t="str">
        <f t="shared" si="18"/>
        <v>2014Bruntál</v>
      </c>
      <c r="C597" s="13">
        <v>2014</v>
      </c>
      <c r="D597" s="14" t="s">
        <v>81</v>
      </c>
      <c r="E597" s="14" t="s">
        <v>82</v>
      </c>
      <c r="F597" s="28">
        <v>156</v>
      </c>
      <c r="G597" s="13">
        <v>83</v>
      </c>
      <c r="H597" s="75">
        <v>378</v>
      </c>
      <c r="I597" s="13">
        <v>1243</v>
      </c>
      <c r="J597" s="13">
        <v>1249</v>
      </c>
      <c r="K597" s="13">
        <v>267</v>
      </c>
      <c r="L597" s="15">
        <f t="shared" si="19"/>
        <v>78.026421136909534</v>
      </c>
    </row>
    <row r="598" spans="1:12" x14ac:dyDescent="0.25">
      <c r="A598" s="13">
        <v>77</v>
      </c>
      <c r="B598" s="80" t="str">
        <f t="shared" si="18"/>
        <v>2014Frýdek-Místek</v>
      </c>
      <c r="C598" s="13">
        <v>2014</v>
      </c>
      <c r="D598" s="14" t="s">
        <v>83</v>
      </c>
      <c r="E598" s="14" t="s">
        <v>82</v>
      </c>
      <c r="F598" s="28">
        <v>141</v>
      </c>
      <c r="G598" s="13">
        <v>71</v>
      </c>
      <c r="H598" s="75">
        <v>376</v>
      </c>
      <c r="I598" s="13">
        <v>1831</v>
      </c>
      <c r="J598" s="13">
        <v>1826</v>
      </c>
      <c r="K598" s="13">
        <v>250</v>
      </c>
      <c r="L598" s="15">
        <f t="shared" si="19"/>
        <v>49.972617743702081</v>
      </c>
    </row>
    <row r="599" spans="1:12" x14ac:dyDescent="0.25">
      <c r="A599" s="13">
        <v>78</v>
      </c>
      <c r="B599" s="80" t="str">
        <f t="shared" si="18"/>
        <v>2014Jeseník</v>
      </c>
      <c r="C599" s="13">
        <v>2014</v>
      </c>
      <c r="D599" s="14" t="s">
        <v>84</v>
      </c>
      <c r="E599" s="14" t="s">
        <v>82</v>
      </c>
      <c r="F599" s="28">
        <v>222</v>
      </c>
      <c r="G599" s="13">
        <v>146</v>
      </c>
      <c r="H599" s="75">
        <v>551</v>
      </c>
      <c r="I599" s="13">
        <v>493</v>
      </c>
      <c r="J599" s="13">
        <v>456</v>
      </c>
      <c r="K599" s="13">
        <v>108</v>
      </c>
      <c r="L599" s="15">
        <f t="shared" si="19"/>
        <v>86.44736842105263</v>
      </c>
    </row>
    <row r="600" spans="1:12" x14ac:dyDescent="0.25">
      <c r="A600" s="13">
        <v>79</v>
      </c>
      <c r="B600" s="80" t="str">
        <f t="shared" si="18"/>
        <v>2014Karviná</v>
      </c>
      <c r="C600" s="13">
        <v>2014</v>
      </c>
      <c r="D600" s="14" t="s">
        <v>85</v>
      </c>
      <c r="E600" s="14" t="s">
        <v>82</v>
      </c>
      <c r="F600" s="28">
        <v>158</v>
      </c>
      <c r="G600" s="13">
        <v>81</v>
      </c>
      <c r="H600" s="75">
        <v>385</v>
      </c>
      <c r="I600" s="13">
        <v>2812</v>
      </c>
      <c r="J600" s="13">
        <v>2843</v>
      </c>
      <c r="K600" s="13">
        <v>411</v>
      </c>
      <c r="L600" s="15">
        <f t="shared" si="19"/>
        <v>52.766443897291595</v>
      </c>
    </row>
    <row r="601" spans="1:12" x14ac:dyDescent="0.25">
      <c r="A601" s="13">
        <v>80</v>
      </c>
      <c r="B601" s="80" t="str">
        <f t="shared" si="18"/>
        <v>2014Nový Jičín</v>
      </c>
      <c r="C601" s="13">
        <v>2014</v>
      </c>
      <c r="D601" s="14" t="s">
        <v>86</v>
      </c>
      <c r="E601" s="14" t="s">
        <v>82</v>
      </c>
      <c r="F601" s="28">
        <v>172</v>
      </c>
      <c r="G601" s="13">
        <v>111</v>
      </c>
      <c r="H601" s="75">
        <v>381</v>
      </c>
      <c r="I601" s="13">
        <v>1324</v>
      </c>
      <c r="J601" s="13">
        <v>1375</v>
      </c>
      <c r="K601" s="13">
        <v>186</v>
      </c>
      <c r="L601" s="15">
        <f t="shared" si="19"/>
        <v>49.374545454545455</v>
      </c>
    </row>
    <row r="602" spans="1:12" x14ac:dyDescent="0.25">
      <c r="A602" s="13">
        <v>81</v>
      </c>
      <c r="B602" s="80" t="str">
        <f t="shared" si="18"/>
        <v>2014Olomouc</v>
      </c>
      <c r="C602" s="13">
        <v>2014</v>
      </c>
      <c r="D602" s="14" t="s">
        <v>87</v>
      </c>
      <c r="E602" s="14" t="s">
        <v>82</v>
      </c>
      <c r="F602" s="28">
        <v>133</v>
      </c>
      <c r="G602" s="13">
        <v>61</v>
      </c>
      <c r="H602" s="75">
        <v>293</v>
      </c>
      <c r="I602" s="13">
        <v>2031</v>
      </c>
      <c r="J602" s="13">
        <v>2061</v>
      </c>
      <c r="K602" s="13">
        <v>191</v>
      </c>
      <c r="L602" s="15">
        <f t="shared" si="19"/>
        <v>33.825812712275592</v>
      </c>
    </row>
    <row r="603" spans="1:12" x14ac:dyDescent="0.25">
      <c r="A603" s="13">
        <v>82</v>
      </c>
      <c r="B603" s="80" t="str">
        <f t="shared" si="18"/>
        <v>2014Opava</v>
      </c>
      <c r="C603" s="13">
        <v>2014</v>
      </c>
      <c r="D603" s="14" t="s">
        <v>88</v>
      </c>
      <c r="E603" s="14" t="s">
        <v>82</v>
      </c>
      <c r="F603" s="28">
        <v>207</v>
      </c>
      <c r="G603" s="13">
        <v>120</v>
      </c>
      <c r="H603" s="75">
        <v>531</v>
      </c>
      <c r="I603" s="13">
        <v>1339</v>
      </c>
      <c r="J603" s="13">
        <v>1308</v>
      </c>
      <c r="K603" s="13">
        <v>256</v>
      </c>
      <c r="L603" s="15">
        <f t="shared" si="19"/>
        <v>71.437308868501532</v>
      </c>
    </row>
    <row r="604" spans="1:12" x14ac:dyDescent="0.25">
      <c r="A604" s="13">
        <v>83</v>
      </c>
      <c r="B604" s="80" t="str">
        <f t="shared" si="18"/>
        <v>2014Ostrava</v>
      </c>
      <c r="C604" s="13">
        <v>2014</v>
      </c>
      <c r="D604" s="14" t="s">
        <v>89</v>
      </c>
      <c r="E604" s="14" t="s">
        <v>82</v>
      </c>
      <c r="F604" s="28">
        <v>213</v>
      </c>
      <c r="G604" s="13">
        <v>116</v>
      </c>
      <c r="H604" s="75">
        <v>526</v>
      </c>
      <c r="I604" s="13">
        <v>4208</v>
      </c>
      <c r="J604" s="13">
        <v>4297</v>
      </c>
      <c r="K604" s="13">
        <v>747</v>
      </c>
      <c r="L604" s="15">
        <f t="shared" si="19"/>
        <v>63.452408657202696</v>
      </c>
    </row>
    <row r="605" spans="1:12" x14ac:dyDescent="0.25">
      <c r="A605" s="13">
        <v>84</v>
      </c>
      <c r="B605" s="80" t="str">
        <f t="shared" si="18"/>
        <v>2014Přerov</v>
      </c>
      <c r="C605" s="13">
        <v>2014</v>
      </c>
      <c r="D605" s="14" t="s">
        <v>90</v>
      </c>
      <c r="E605" s="14" t="s">
        <v>82</v>
      </c>
      <c r="F605" s="28">
        <v>226</v>
      </c>
      <c r="G605" s="13">
        <v>112</v>
      </c>
      <c r="H605" s="75">
        <v>480</v>
      </c>
      <c r="I605" s="13">
        <v>1119</v>
      </c>
      <c r="J605" s="13">
        <v>1168</v>
      </c>
      <c r="K605" s="13">
        <v>91</v>
      </c>
      <c r="L605" s="15">
        <f t="shared" si="19"/>
        <v>28.437500000000004</v>
      </c>
    </row>
    <row r="606" spans="1:12" x14ac:dyDescent="0.25">
      <c r="A606" s="13">
        <v>85</v>
      </c>
      <c r="B606" s="80" t="str">
        <f t="shared" si="18"/>
        <v>2014Šumperk</v>
      </c>
      <c r="C606" s="13">
        <v>2014</v>
      </c>
      <c r="D606" s="14" t="s">
        <v>91</v>
      </c>
      <c r="E606" s="14" t="s">
        <v>82</v>
      </c>
      <c r="F606" s="28">
        <v>101</v>
      </c>
      <c r="G606" s="13">
        <v>67</v>
      </c>
      <c r="H606" s="75">
        <v>198</v>
      </c>
      <c r="I606" s="13">
        <v>996</v>
      </c>
      <c r="J606" s="13">
        <v>997</v>
      </c>
      <c r="K606" s="13">
        <v>124</v>
      </c>
      <c r="L606" s="15">
        <f t="shared" si="19"/>
        <v>45.396188565697095</v>
      </c>
    </row>
    <row r="607" spans="1:12" x14ac:dyDescent="0.25">
      <c r="A607" s="13">
        <v>86</v>
      </c>
      <c r="B607" s="80" t="str">
        <f t="shared" si="18"/>
        <v>2014Vsetín</v>
      </c>
      <c r="C607" s="13">
        <v>2014</v>
      </c>
      <c r="D607" s="14" t="s">
        <v>92</v>
      </c>
      <c r="E607" s="14" t="s">
        <v>82</v>
      </c>
      <c r="F607" s="28">
        <v>200</v>
      </c>
      <c r="G607" s="13">
        <v>120</v>
      </c>
      <c r="H607" s="75">
        <v>464</v>
      </c>
      <c r="I607" s="13">
        <v>1063</v>
      </c>
      <c r="J607" s="13">
        <v>1025</v>
      </c>
      <c r="K607" s="13">
        <v>167</v>
      </c>
      <c r="L607" s="15">
        <f t="shared" si="19"/>
        <v>59.46829268292683</v>
      </c>
    </row>
    <row r="608" spans="1:12" x14ac:dyDescent="0.25">
      <c r="A608" s="13">
        <v>1</v>
      </c>
      <c r="B608" s="80" t="str">
        <f t="shared" si="18"/>
        <v>2015Praha 1</v>
      </c>
      <c r="C608" s="13">
        <v>2015</v>
      </c>
      <c r="D608" s="14" t="s">
        <v>2</v>
      </c>
      <c r="E608" s="14" t="s">
        <v>3</v>
      </c>
      <c r="F608" s="28">
        <v>183</v>
      </c>
      <c r="G608" s="13">
        <v>70</v>
      </c>
      <c r="H608" s="75">
        <v>462</v>
      </c>
      <c r="I608" s="13">
        <v>1468</v>
      </c>
      <c r="J608" s="13">
        <v>1530</v>
      </c>
      <c r="K608" s="13">
        <v>146</v>
      </c>
      <c r="L608" s="15">
        <f t="shared" si="19"/>
        <v>34.830065359477125</v>
      </c>
    </row>
    <row r="609" spans="1:12" x14ac:dyDescent="0.25">
      <c r="A609" s="13">
        <v>2</v>
      </c>
      <c r="B609" s="80" t="str">
        <f t="shared" si="18"/>
        <v>2015Praha 2</v>
      </c>
      <c r="C609" s="13">
        <v>2015</v>
      </c>
      <c r="D609" s="14" t="s">
        <v>4</v>
      </c>
      <c r="E609" s="14" t="s">
        <v>3</v>
      </c>
      <c r="F609" s="28">
        <v>165</v>
      </c>
      <c r="G609" s="13">
        <v>90</v>
      </c>
      <c r="H609" s="75">
        <v>325</v>
      </c>
      <c r="I609" s="13">
        <v>2502</v>
      </c>
      <c r="J609" s="13">
        <v>2524</v>
      </c>
      <c r="K609" s="13">
        <v>229</v>
      </c>
      <c r="L609" s="15">
        <f t="shared" si="19"/>
        <v>33.116085578446913</v>
      </c>
    </row>
    <row r="610" spans="1:12" x14ac:dyDescent="0.25">
      <c r="A610" s="13">
        <v>3</v>
      </c>
      <c r="B610" s="80" t="str">
        <f t="shared" si="18"/>
        <v>2015Praha 3</v>
      </c>
      <c r="C610" s="13">
        <v>2015</v>
      </c>
      <c r="D610" s="14" t="s">
        <v>5</v>
      </c>
      <c r="E610" s="14" t="s">
        <v>3</v>
      </c>
      <c r="F610" s="28">
        <v>128</v>
      </c>
      <c r="G610" s="13">
        <v>99</v>
      </c>
      <c r="H610" s="75">
        <v>238</v>
      </c>
      <c r="I610" s="13">
        <v>496</v>
      </c>
      <c r="J610" s="13">
        <v>508</v>
      </c>
      <c r="K610" s="13">
        <v>66</v>
      </c>
      <c r="L610" s="15">
        <f t="shared" si="19"/>
        <v>47.421259842519682</v>
      </c>
    </row>
    <row r="611" spans="1:12" x14ac:dyDescent="0.25">
      <c r="A611" s="13">
        <v>4</v>
      </c>
      <c r="B611" s="80" t="str">
        <f t="shared" si="18"/>
        <v>2015Praha 4</v>
      </c>
      <c r="C611" s="13">
        <v>2015</v>
      </c>
      <c r="D611" s="14" t="s">
        <v>6</v>
      </c>
      <c r="E611" s="14" t="s">
        <v>3</v>
      </c>
      <c r="F611" s="28">
        <v>174</v>
      </c>
      <c r="G611" s="13">
        <v>90</v>
      </c>
      <c r="H611" s="75">
        <v>399</v>
      </c>
      <c r="I611" s="13">
        <v>1718</v>
      </c>
      <c r="J611" s="13">
        <v>1752</v>
      </c>
      <c r="K611" s="13">
        <v>220</v>
      </c>
      <c r="L611" s="15">
        <f t="shared" si="19"/>
        <v>45.833333333333329</v>
      </c>
    </row>
    <row r="612" spans="1:12" x14ac:dyDescent="0.25">
      <c r="A612" s="13">
        <v>5</v>
      </c>
      <c r="B612" s="80" t="str">
        <f t="shared" si="18"/>
        <v>2015Praha 5</v>
      </c>
      <c r="C612" s="13">
        <v>2015</v>
      </c>
      <c r="D612" s="14" t="s">
        <v>7</v>
      </c>
      <c r="E612" s="14" t="s">
        <v>3</v>
      </c>
      <c r="F612" s="28">
        <v>123</v>
      </c>
      <c r="G612" s="13">
        <v>78</v>
      </c>
      <c r="H612" s="75">
        <v>266</v>
      </c>
      <c r="I612" s="13">
        <v>1148</v>
      </c>
      <c r="J612" s="13">
        <v>1193</v>
      </c>
      <c r="K612" s="13">
        <v>111</v>
      </c>
      <c r="L612" s="15">
        <f t="shared" si="19"/>
        <v>33.960603520536466</v>
      </c>
    </row>
    <row r="613" spans="1:12" x14ac:dyDescent="0.25">
      <c r="A613" s="13">
        <v>6</v>
      </c>
      <c r="B613" s="80" t="str">
        <f t="shared" si="18"/>
        <v>2015Praha 6</v>
      </c>
      <c r="C613" s="13">
        <v>2015</v>
      </c>
      <c r="D613" s="14" t="s">
        <v>8</v>
      </c>
      <c r="E613" s="14" t="s">
        <v>3</v>
      </c>
      <c r="F613" s="28">
        <v>274</v>
      </c>
      <c r="G613" s="13">
        <v>119</v>
      </c>
      <c r="H613" s="75">
        <v>596</v>
      </c>
      <c r="I613" s="13">
        <v>778</v>
      </c>
      <c r="J613" s="13">
        <v>841</v>
      </c>
      <c r="K613" s="13">
        <v>178</v>
      </c>
      <c r="L613" s="15">
        <f t="shared" si="19"/>
        <v>77.253269916765746</v>
      </c>
    </row>
    <row r="614" spans="1:12" x14ac:dyDescent="0.25">
      <c r="A614" s="13">
        <v>7</v>
      </c>
      <c r="B614" s="80" t="str">
        <f t="shared" si="18"/>
        <v>2015Praha 7</v>
      </c>
      <c r="C614" s="13">
        <v>2015</v>
      </c>
      <c r="D614" s="14" t="s">
        <v>9</v>
      </c>
      <c r="E614" s="14" t="s">
        <v>3</v>
      </c>
      <c r="F614" s="28">
        <v>212</v>
      </c>
      <c r="G614" s="13">
        <v>84</v>
      </c>
      <c r="H614" s="75">
        <v>391</v>
      </c>
      <c r="I614" s="13">
        <v>535</v>
      </c>
      <c r="J614" s="13">
        <v>535</v>
      </c>
      <c r="K614" s="13">
        <v>51</v>
      </c>
      <c r="L614" s="15">
        <f t="shared" si="19"/>
        <v>34.794392523364486</v>
      </c>
    </row>
    <row r="615" spans="1:12" x14ac:dyDescent="0.25">
      <c r="A615" s="13">
        <v>8</v>
      </c>
      <c r="B615" s="80" t="str">
        <f t="shared" si="18"/>
        <v>2015Praha 8</v>
      </c>
      <c r="C615" s="13">
        <v>2015</v>
      </c>
      <c r="D615" s="14" t="s">
        <v>10</v>
      </c>
      <c r="E615" s="14" t="s">
        <v>3</v>
      </c>
      <c r="F615" s="28">
        <v>145</v>
      </c>
      <c r="G615" s="13">
        <v>96</v>
      </c>
      <c r="H615" s="75">
        <v>297</v>
      </c>
      <c r="I615" s="13">
        <v>747</v>
      </c>
      <c r="J615" s="13">
        <v>744</v>
      </c>
      <c r="K615" s="13">
        <v>118</v>
      </c>
      <c r="L615" s="15">
        <f t="shared" si="19"/>
        <v>57.88978494623656</v>
      </c>
    </row>
    <row r="616" spans="1:12" x14ac:dyDescent="0.25">
      <c r="A616" s="13">
        <v>9</v>
      </c>
      <c r="B616" s="80" t="str">
        <f t="shared" si="18"/>
        <v>2015Praha 9</v>
      </c>
      <c r="C616" s="13">
        <v>2015</v>
      </c>
      <c r="D616" s="14" t="s">
        <v>11</v>
      </c>
      <c r="E616" s="14" t="s">
        <v>3</v>
      </c>
      <c r="F616" s="28">
        <v>105</v>
      </c>
      <c r="G616" s="13">
        <v>69</v>
      </c>
      <c r="H616" s="75">
        <v>212</v>
      </c>
      <c r="I616" s="13">
        <v>1079</v>
      </c>
      <c r="J616" s="13">
        <v>1072</v>
      </c>
      <c r="K616" s="13">
        <v>114</v>
      </c>
      <c r="L616" s="15">
        <f t="shared" si="19"/>
        <v>38.815298507462686</v>
      </c>
    </row>
    <row r="617" spans="1:12" x14ac:dyDescent="0.25">
      <c r="A617" s="13">
        <v>10</v>
      </c>
      <c r="B617" s="80" t="str">
        <f t="shared" si="18"/>
        <v>2015Praha 10</v>
      </c>
      <c r="C617" s="13">
        <v>2015</v>
      </c>
      <c r="D617" s="14" t="s">
        <v>12</v>
      </c>
      <c r="E617" s="14" t="s">
        <v>3</v>
      </c>
      <c r="F617" s="28">
        <v>149</v>
      </c>
      <c r="G617" s="13">
        <v>98</v>
      </c>
      <c r="H617" s="75">
        <v>335</v>
      </c>
      <c r="I617" s="13">
        <v>1177</v>
      </c>
      <c r="J617" s="13">
        <v>1208</v>
      </c>
      <c r="K617" s="13">
        <v>150</v>
      </c>
      <c r="L617" s="15">
        <f t="shared" si="19"/>
        <v>45.322847682119203</v>
      </c>
    </row>
    <row r="618" spans="1:12" x14ac:dyDescent="0.25">
      <c r="A618" s="13">
        <v>11</v>
      </c>
      <c r="B618" s="80" t="str">
        <f t="shared" si="18"/>
        <v>2015Beroun</v>
      </c>
      <c r="C618" s="13">
        <v>2015</v>
      </c>
      <c r="D618" s="14" t="s">
        <v>13</v>
      </c>
      <c r="E618" s="14" t="s">
        <v>14</v>
      </c>
      <c r="F618" s="28">
        <v>99</v>
      </c>
      <c r="G618" s="13">
        <v>54</v>
      </c>
      <c r="H618" s="75">
        <v>180</v>
      </c>
      <c r="I618" s="13">
        <v>632</v>
      </c>
      <c r="J618" s="13">
        <v>629</v>
      </c>
      <c r="K618" s="13">
        <v>55</v>
      </c>
      <c r="L618" s="15">
        <f t="shared" si="19"/>
        <v>31.915739268680447</v>
      </c>
    </row>
    <row r="619" spans="1:12" x14ac:dyDescent="0.25">
      <c r="A619" s="13">
        <v>12</v>
      </c>
      <c r="B619" s="80" t="str">
        <f t="shared" si="18"/>
        <v>2015Benešov</v>
      </c>
      <c r="C619" s="13">
        <v>2015</v>
      </c>
      <c r="D619" s="14" t="s">
        <v>15</v>
      </c>
      <c r="E619" s="14" t="s">
        <v>14</v>
      </c>
      <c r="F619" s="28">
        <v>139</v>
      </c>
      <c r="G619" s="13">
        <v>78</v>
      </c>
      <c r="H619" s="75">
        <v>372</v>
      </c>
      <c r="I619" s="13">
        <v>544</v>
      </c>
      <c r="J619" s="13">
        <v>563</v>
      </c>
      <c r="K619" s="13">
        <v>33</v>
      </c>
      <c r="L619" s="15">
        <f t="shared" si="19"/>
        <v>21.394316163410302</v>
      </c>
    </row>
    <row r="620" spans="1:12" x14ac:dyDescent="0.25">
      <c r="A620" s="13">
        <v>13</v>
      </c>
      <c r="B620" s="80" t="str">
        <f t="shared" si="18"/>
        <v>2015Kladno</v>
      </c>
      <c r="C620" s="13">
        <v>2015</v>
      </c>
      <c r="D620" s="14" t="s">
        <v>16</v>
      </c>
      <c r="E620" s="14" t="s">
        <v>14</v>
      </c>
      <c r="F620" s="28">
        <v>113</v>
      </c>
      <c r="G620" s="13">
        <v>69</v>
      </c>
      <c r="H620" s="75">
        <v>262</v>
      </c>
      <c r="I620" s="13">
        <v>1227</v>
      </c>
      <c r="J620" s="13">
        <v>1240</v>
      </c>
      <c r="K620" s="13">
        <v>116</v>
      </c>
      <c r="L620" s="15">
        <f t="shared" si="19"/>
        <v>34.145161290322584</v>
      </c>
    </row>
    <row r="621" spans="1:12" x14ac:dyDescent="0.25">
      <c r="A621" s="13">
        <v>14</v>
      </c>
      <c r="B621" s="80" t="str">
        <f t="shared" si="18"/>
        <v>2015Kolín</v>
      </c>
      <c r="C621" s="13">
        <v>2015</v>
      </c>
      <c r="D621" s="14" t="s">
        <v>17</v>
      </c>
      <c r="E621" s="14" t="s">
        <v>14</v>
      </c>
      <c r="F621" s="28">
        <v>143</v>
      </c>
      <c r="G621" s="13">
        <v>82</v>
      </c>
      <c r="H621" s="75">
        <v>318</v>
      </c>
      <c r="I621" s="13">
        <v>999</v>
      </c>
      <c r="J621" s="13">
        <v>1024</v>
      </c>
      <c r="K621" s="13">
        <v>83</v>
      </c>
      <c r="L621" s="15">
        <f t="shared" si="19"/>
        <v>29.5849609375</v>
      </c>
    </row>
    <row r="622" spans="1:12" x14ac:dyDescent="0.25">
      <c r="A622" s="13">
        <v>15</v>
      </c>
      <c r="B622" s="80" t="str">
        <f t="shared" si="18"/>
        <v>2015Kutná Hora</v>
      </c>
      <c r="C622" s="13">
        <v>2015</v>
      </c>
      <c r="D622" s="14" t="s">
        <v>18</v>
      </c>
      <c r="E622" s="14" t="s">
        <v>14</v>
      </c>
      <c r="F622" s="28">
        <v>84</v>
      </c>
      <c r="G622" s="13">
        <v>41</v>
      </c>
      <c r="H622" s="75">
        <v>239</v>
      </c>
      <c r="I622" s="13">
        <v>378</v>
      </c>
      <c r="J622" s="13">
        <v>378</v>
      </c>
      <c r="K622" s="13">
        <v>12</v>
      </c>
      <c r="L622" s="15">
        <f t="shared" si="19"/>
        <v>11.587301587301587</v>
      </c>
    </row>
    <row r="623" spans="1:12" x14ac:dyDescent="0.25">
      <c r="A623" s="13">
        <v>16</v>
      </c>
      <c r="B623" s="80" t="str">
        <f t="shared" si="18"/>
        <v>2015Mělník</v>
      </c>
      <c r="C623" s="13">
        <v>2015</v>
      </c>
      <c r="D623" s="14" t="s">
        <v>19</v>
      </c>
      <c r="E623" s="14" t="s">
        <v>14</v>
      </c>
      <c r="F623" s="28">
        <v>149</v>
      </c>
      <c r="G623" s="13">
        <v>83</v>
      </c>
      <c r="H623" s="75">
        <v>324</v>
      </c>
      <c r="I623" s="13">
        <v>885</v>
      </c>
      <c r="J623" s="13">
        <v>879</v>
      </c>
      <c r="K623" s="13">
        <v>85</v>
      </c>
      <c r="L623" s="15">
        <f t="shared" si="19"/>
        <v>35.295790671217297</v>
      </c>
    </row>
    <row r="624" spans="1:12" x14ac:dyDescent="0.25">
      <c r="A624" s="13">
        <v>17</v>
      </c>
      <c r="B624" s="80" t="str">
        <f t="shared" si="18"/>
        <v>2015Mladá Boleslav</v>
      </c>
      <c r="C624" s="13">
        <v>2015</v>
      </c>
      <c r="D624" s="14" t="s">
        <v>20</v>
      </c>
      <c r="E624" s="14" t="s">
        <v>14</v>
      </c>
      <c r="F624" s="28">
        <v>64</v>
      </c>
      <c r="G624" s="13">
        <v>38</v>
      </c>
      <c r="H624" s="75">
        <v>161</v>
      </c>
      <c r="I624" s="13">
        <v>896</v>
      </c>
      <c r="J624" s="13">
        <v>873</v>
      </c>
      <c r="K624" s="13">
        <v>51</v>
      </c>
      <c r="L624" s="15">
        <f t="shared" si="19"/>
        <v>21.323024054982817</v>
      </c>
    </row>
    <row r="625" spans="1:12" x14ac:dyDescent="0.25">
      <c r="A625" s="13">
        <v>18</v>
      </c>
      <c r="B625" s="80" t="str">
        <f t="shared" si="18"/>
        <v>2015Nymburk</v>
      </c>
      <c r="C625" s="13">
        <v>2015</v>
      </c>
      <c r="D625" s="14" t="s">
        <v>21</v>
      </c>
      <c r="E625" s="14" t="s">
        <v>14</v>
      </c>
      <c r="F625" s="28">
        <v>109</v>
      </c>
      <c r="G625" s="13">
        <v>64</v>
      </c>
      <c r="H625" s="75">
        <v>296</v>
      </c>
      <c r="I625" s="13">
        <v>719</v>
      </c>
      <c r="J625" s="13">
        <v>752</v>
      </c>
      <c r="K625" s="13">
        <v>50</v>
      </c>
      <c r="L625" s="15">
        <f t="shared" si="19"/>
        <v>24.268617021276594</v>
      </c>
    </row>
    <row r="626" spans="1:12" x14ac:dyDescent="0.25">
      <c r="A626" s="13">
        <v>19</v>
      </c>
      <c r="B626" s="80" t="str">
        <f t="shared" si="18"/>
        <v>2015Praha-Východ</v>
      </c>
      <c r="C626" s="13">
        <v>2015</v>
      </c>
      <c r="D626" s="14" t="s">
        <v>134</v>
      </c>
      <c r="E626" s="14" t="s">
        <v>14</v>
      </c>
      <c r="F626" s="28">
        <v>111</v>
      </c>
      <c r="G626" s="13">
        <v>73</v>
      </c>
      <c r="H626" s="75">
        <v>229</v>
      </c>
      <c r="I626" s="13">
        <v>1254</v>
      </c>
      <c r="J626" s="13">
        <v>1241</v>
      </c>
      <c r="K626" s="13">
        <v>87</v>
      </c>
      <c r="L626" s="15">
        <f t="shared" si="19"/>
        <v>25.588235294117649</v>
      </c>
    </row>
    <row r="627" spans="1:12" x14ac:dyDescent="0.25">
      <c r="A627" s="13">
        <v>20</v>
      </c>
      <c r="B627" s="80" t="str">
        <f t="shared" si="18"/>
        <v>2015Praha-Západ</v>
      </c>
      <c r="C627" s="13">
        <v>2015</v>
      </c>
      <c r="D627" s="14" t="s">
        <v>135</v>
      </c>
      <c r="E627" s="14" t="s">
        <v>14</v>
      </c>
      <c r="F627" s="28">
        <v>242</v>
      </c>
      <c r="G627" s="13">
        <v>91</v>
      </c>
      <c r="H627" s="75">
        <v>652</v>
      </c>
      <c r="I627" s="13">
        <v>1075</v>
      </c>
      <c r="J627" s="13">
        <v>1131</v>
      </c>
      <c r="K627" s="13">
        <v>44</v>
      </c>
      <c r="L627" s="15">
        <f t="shared" si="19"/>
        <v>14.199823165340408</v>
      </c>
    </row>
    <row r="628" spans="1:12" x14ac:dyDescent="0.25">
      <c r="A628" s="13">
        <v>21</v>
      </c>
      <c r="B628" s="80" t="str">
        <f t="shared" si="18"/>
        <v>2015Příbram</v>
      </c>
      <c r="C628" s="13">
        <v>2015</v>
      </c>
      <c r="D628" s="14" t="s">
        <v>22</v>
      </c>
      <c r="E628" s="14" t="s">
        <v>14</v>
      </c>
      <c r="F628" s="28">
        <v>161</v>
      </c>
      <c r="G628" s="13">
        <v>94</v>
      </c>
      <c r="H628" s="75">
        <v>370</v>
      </c>
      <c r="I628" s="13">
        <v>935</v>
      </c>
      <c r="J628" s="13">
        <v>942</v>
      </c>
      <c r="K628" s="13">
        <v>63</v>
      </c>
      <c r="L628" s="15">
        <f t="shared" si="19"/>
        <v>24.410828025477706</v>
      </c>
    </row>
    <row r="629" spans="1:12" x14ac:dyDescent="0.25">
      <c r="A629" s="13">
        <v>22</v>
      </c>
      <c r="B629" s="80" t="str">
        <f t="shared" si="18"/>
        <v>2015Rakovník</v>
      </c>
      <c r="C629" s="13">
        <v>2015</v>
      </c>
      <c r="D629" s="14" t="s">
        <v>23</v>
      </c>
      <c r="E629" s="14" t="s">
        <v>14</v>
      </c>
      <c r="F629" s="28">
        <v>151</v>
      </c>
      <c r="G629" s="13">
        <v>55</v>
      </c>
      <c r="H629" s="75">
        <v>440</v>
      </c>
      <c r="I629" s="13">
        <v>339</v>
      </c>
      <c r="J629" s="13">
        <v>334</v>
      </c>
      <c r="K629" s="13">
        <v>24</v>
      </c>
      <c r="L629" s="15">
        <f t="shared" si="19"/>
        <v>26.227544910179638</v>
      </c>
    </row>
    <row r="630" spans="1:12" x14ac:dyDescent="0.25">
      <c r="A630" s="13">
        <v>23</v>
      </c>
      <c r="B630" s="80" t="str">
        <f t="shared" si="18"/>
        <v>2015České Budějovice</v>
      </c>
      <c r="C630" s="13">
        <v>2015</v>
      </c>
      <c r="D630" s="14" t="s">
        <v>24</v>
      </c>
      <c r="E630" s="14" t="s">
        <v>25</v>
      </c>
      <c r="F630" s="28">
        <v>192</v>
      </c>
      <c r="G630" s="13">
        <v>130</v>
      </c>
      <c r="H630" s="75">
        <v>364</v>
      </c>
      <c r="I630" s="13">
        <v>2092</v>
      </c>
      <c r="J630" s="13">
        <v>2099</v>
      </c>
      <c r="K630" s="13">
        <v>343</v>
      </c>
      <c r="L630" s="15">
        <f t="shared" si="19"/>
        <v>59.645069080514531</v>
      </c>
    </row>
    <row r="631" spans="1:12" x14ac:dyDescent="0.25">
      <c r="A631" s="13">
        <v>24</v>
      </c>
      <c r="B631" s="80" t="str">
        <f t="shared" si="18"/>
        <v>2015Český Krumlov</v>
      </c>
      <c r="C631" s="13">
        <v>2015</v>
      </c>
      <c r="D631" s="14" t="s">
        <v>26</v>
      </c>
      <c r="E631" s="14" t="s">
        <v>25</v>
      </c>
      <c r="F631" s="28">
        <v>107</v>
      </c>
      <c r="G631" s="13">
        <v>74</v>
      </c>
      <c r="H631" s="75">
        <v>260</v>
      </c>
      <c r="I631" s="13">
        <v>527</v>
      </c>
      <c r="J631" s="13">
        <v>564</v>
      </c>
      <c r="K631" s="13">
        <v>50</v>
      </c>
      <c r="L631" s="15">
        <f t="shared" si="19"/>
        <v>32.358156028368796</v>
      </c>
    </row>
    <row r="632" spans="1:12" x14ac:dyDescent="0.25">
      <c r="A632" s="13">
        <v>25</v>
      </c>
      <c r="B632" s="80" t="str">
        <f t="shared" si="18"/>
        <v>2015Jindřichův Hradec</v>
      </c>
      <c r="C632" s="13">
        <v>2015</v>
      </c>
      <c r="D632" s="14" t="s">
        <v>27</v>
      </c>
      <c r="E632" s="14" t="s">
        <v>25</v>
      </c>
      <c r="F632" s="28">
        <v>127</v>
      </c>
      <c r="G632" s="13">
        <v>79</v>
      </c>
      <c r="H632" s="75">
        <v>273</v>
      </c>
      <c r="I632" s="13">
        <v>671</v>
      </c>
      <c r="J632" s="13">
        <v>700</v>
      </c>
      <c r="K632" s="13">
        <v>57</v>
      </c>
      <c r="L632" s="15">
        <f t="shared" si="19"/>
        <v>29.721428571428572</v>
      </c>
    </row>
    <row r="633" spans="1:12" x14ac:dyDescent="0.25">
      <c r="A633" s="13">
        <v>26</v>
      </c>
      <c r="B633" s="80" t="str">
        <f t="shared" si="18"/>
        <v>2015Pelhřimov</v>
      </c>
      <c r="C633" s="13">
        <v>2015</v>
      </c>
      <c r="D633" s="14" t="s">
        <v>28</v>
      </c>
      <c r="E633" s="14" t="s">
        <v>25</v>
      </c>
      <c r="F633" s="28">
        <v>104</v>
      </c>
      <c r="G633" s="13">
        <v>59</v>
      </c>
      <c r="H633" s="75">
        <v>224</v>
      </c>
      <c r="I633" s="13">
        <v>436</v>
      </c>
      <c r="J633" s="13">
        <v>439</v>
      </c>
      <c r="K633" s="13">
        <v>40</v>
      </c>
      <c r="L633" s="15">
        <f t="shared" si="19"/>
        <v>33.257403189066061</v>
      </c>
    </row>
    <row r="634" spans="1:12" x14ac:dyDescent="0.25">
      <c r="A634" s="13">
        <v>27</v>
      </c>
      <c r="B634" s="80" t="str">
        <f t="shared" si="18"/>
        <v>2015Písek</v>
      </c>
      <c r="C634" s="13">
        <v>2015</v>
      </c>
      <c r="D634" s="14" t="s">
        <v>29</v>
      </c>
      <c r="E634" s="14" t="s">
        <v>25</v>
      </c>
      <c r="F634" s="28">
        <v>191</v>
      </c>
      <c r="G634" s="13">
        <v>98</v>
      </c>
      <c r="H634" s="75">
        <v>548</v>
      </c>
      <c r="I634" s="13">
        <v>569</v>
      </c>
      <c r="J634" s="13">
        <v>554</v>
      </c>
      <c r="K634" s="13">
        <v>75</v>
      </c>
      <c r="L634" s="15">
        <f t="shared" si="19"/>
        <v>49.413357400722028</v>
      </c>
    </row>
    <row r="635" spans="1:12" x14ac:dyDescent="0.25">
      <c r="A635" s="13">
        <v>28</v>
      </c>
      <c r="B635" s="80" t="str">
        <f t="shared" si="18"/>
        <v>2015Prachatice</v>
      </c>
      <c r="C635" s="13">
        <v>2015</v>
      </c>
      <c r="D635" s="14" t="s">
        <v>30</v>
      </c>
      <c r="E635" s="14" t="s">
        <v>25</v>
      </c>
      <c r="F635" s="28">
        <v>118</v>
      </c>
      <c r="G635" s="13">
        <v>74</v>
      </c>
      <c r="H635" s="75">
        <v>283</v>
      </c>
      <c r="I635" s="13">
        <v>473</v>
      </c>
      <c r="J635" s="13">
        <v>492</v>
      </c>
      <c r="K635" s="13">
        <v>53</v>
      </c>
      <c r="L635" s="15">
        <f t="shared" si="19"/>
        <v>39.319105691056912</v>
      </c>
    </row>
    <row r="636" spans="1:12" x14ac:dyDescent="0.25">
      <c r="A636" s="13">
        <v>29</v>
      </c>
      <c r="B636" s="80" t="str">
        <f t="shared" si="18"/>
        <v>2015Strakonice</v>
      </c>
      <c r="C636" s="13">
        <v>2015</v>
      </c>
      <c r="D636" s="14" t="s">
        <v>31</v>
      </c>
      <c r="E636" s="14" t="s">
        <v>25</v>
      </c>
      <c r="F636" s="28">
        <v>120</v>
      </c>
      <c r="G636" s="13">
        <v>84</v>
      </c>
      <c r="H636" s="75">
        <v>250</v>
      </c>
      <c r="I636" s="13">
        <v>623</v>
      </c>
      <c r="J636" s="13">
        <v>627</v>
      </c>
      <c r="K636" s="13">
        <v>62</v>
      </c>
      <c r="L636" s="15">
        <f t="shared" si="19"/>
        <v>36.092503987240825</v>
      </c>
    </row>
    <row r="637" spans="1:12" x14ac:dyDescent="0.25">
      <c r="A637" s="13">
        <v>30</v>
      </c>
      <c r="B637" s="80" t="str">
        <f t="shared" si="18"/>
        <v>2015Tábor</v>
      </c>
      <c r="C637" s="13">
        <v>2015</v>
      </c>
      <c r="D637" s="14" t="s">
        <v>32</v>
      </c>
      <c r="E637" s="14" t="s">
        <v>25</v>
      </c>
      <c r="F637" s="28">
        <v>146</v>
      </c>
      <c r="G637" s="13">
        <v>97</v>
      </c>
      <c r="H637" s="75">
        <v>294</v>
      </c>
      <c r="I637" s="13">
        <v>644</v>
      </c>
      <c r="J637" s="13">
        <v>667</v>
      </c>
      <c r="K637" s="13">
        <v>85</v>
      </c>
      <c r="L637" s="15">
        <f t="shared" si="19"/>
        <v>46.514242878560722</v>
      </c>
    </row>
    <row r="638" spans="1:12" x14ac:dyDescent="0.25">
      <c r="A638" s="13">
        <v>31</v>
      </c>
      <c r="B638" s="80" t="str">
        <f t="shared" si="18"/>
        <v>2015Domažlice</v>
      </c>
      <c r="C638" s="13">
        <v>2015</v>
      </c>
      <c r="D638" s="14" t="s">
        <v>33</v>
      </c>
      <c r="E638" s="14" t="s">
        <v>34</v>
      </c>
      <c r="F638" s="28">
        <v>192</v>
      </c>
      <c r="G638" s="13">
        <v>71</v>
      </c>
      <c r="H638" s="75">
        <v>387</v>
      </c>
      <c r="I638" s="13">
        <v>509</v>
      </c>
      <c r="J638" s="13">
        <v>486</v>
      </c>
      <c r="K638" s="13">
        <v>65</v>
      </c>
      <c r="L638" s="15">
        <f t="shared" si="19"/>
        <v>48.81687242798354</v>
      </c>
    </row>
    <row r="639" spans="1:12" x14ac:dyDescent="0.25">
      <c r="A639" s="13">
        <v>32</v>
      </c>
      <c r="B639" s="80" t="str">
        <f t="shared" si="18"/>
        <v>2015Cheb</v>
      </c>
      <c r="C639" s="13">
        <v>2015</v>
      </c>
      <c r="D639" s="14" t="s">
        <v>35</v>
      </c>
      <c r="E639" s="14" t="s">
        <v>34</v>
      </c>
      <c r="F639" s="28">
        <v>291</v>
      </c>
      <c r="G639" s="13">
        <v>138</v>
      </c>
      <c r="H639" s="75">
        <v>749</v>
      </c>
      <c r="I639" s="13">
        <v>1040</v>
      </c>
      <c r="J639" s="13">
        <v>1020</v>
      </c>
      <c r="K639" s="13">
        <v>286</v>
      </c>
      <c r="L639" s="15">
        <f t="shared" si="19"/>
        <v>102.34313725490196</v>
      </c>
    </row>
    <row r="640" spans="1:12" x14ac:dyDescent="0.25">
      <c r="A640" s="13">
        <v>33</v>
      </c>
      <c r="B640" s="80" t="str">
        <f t="shared" si="18"/>
        <v>2015Karlovy Vary</v>
      </c>
      <c r="C640" s="13">
        <v>2015</v>
      </c>
      <c r="D640" s="14" t="s">
        <v>36</v>
      </c>
      <c r="E640" s="14" t="s">
        <v>34</v>
      </c>
      <c r="F640" s="28">
        <v>231</v>
      </c>
      <c r="G640" s="13">
        <v>108</v>
      </c>
      <c r="H640" s="75">
        <v>489</v>
      </c>
      <c r="I640" s="13">
        <v>1282</v>
      </c>
      <c r="J640" s="13">
        <v>1281</v>
      </c>
      <c r="K640" s="13">
        <v>267</v>
      </c>
      <c r="L640" s="15">
        <f t="shared" si="19"/>
        <v>76.077283372365343</v>
      </c>
    </row>
    <row r="641" spans="1:12" x14ac:dyDescent="0.25">
      <c r="A641" s="13">
        <v>34</v>
      </c>
      <c r="B641" s="80" t="str">
        <f t="shared" si="18"/>
        <v>2015Klatovy</v>
      </c>
      <c r="C641" s="13">
        <v>2015</v>
      </c>
      <c r="D641" s="14" t="s">
        <v>37</v>
      </c>
      <c r="E641" s="14" t="s">
        <v>34</v>
      </c>
      <c r="F641" s="28">
        <v>123</v>
      </c>
      <c r="G641" s="13">
        <v>70</v>
      </c>
      <c r="H641" s="75">
        <v>284</v>
      </c>
      <c r="I641" s="13">
        <v>572</v>
      </c>
      <c r="J641" s="13">
        <v>569</v>
      </c>
      <c r="K641" s="13">
        <v>83</v>
      </c>
      <c r="L641" s="15">
        <f t="shared" si="19"/>
        <v>53.242530755711776</v>
      </c>
    </row>
    <row r="642" spans="1:12" x14ac:dyDescent="0.25">
      <c r="A642" s="13">
        <v>35</v>
      </c>
      <c r="B642" s="80" t="str">
        <f t="shared" si="18"/>
        <v>2015Plzeň-jih</v>
      </c>
      <c r="C642" s="13">
        <v>2015</v>
      </c>
      <c r="D642" s="14" t="s">
        <v>38</v>
      </c>
      <c r="E642" s="14" t="s">
        <v>34</v>
      </c>
      <c r="F642" s="28">
        <v>172</v>
      </c>
      <c r="G642" s="13">
        <v>92</v>
      </c>
      <c r="H642" s="75">
        <v>366</v>
      </c>
      <c r="I642" s="13">
        <v>407</v>
      </c>
      <c r="J642" s="13">
        <v>410</v>
      </c>
      <c r="K642" s="13">
        <v>51</v>
      </c>
      <c r="L642" s="15">
        <f t="shared" si="19"/>
        <v>45.40243902439024</v>
      </c>
    </row>
    <row r="643" spans="1:12" x14ac:dyDescent="0.25">
      <c r="A643" s="13">
        <v>36</v>
      </c>
      <c r="B643" s="80" t="str">
        <f t="shared" si="18"/>
        <v>2015Plzeň-Město</v>
      </c>
      <c r="C643" s="13">
        <v>2015</v>
      </c>
      <c r="D643" s="14" t="s">
        <v>136</v>
      </c>
      <c r="E643" s="14" t="s">
        <v>34</v>
      </c>
      <c r="F643" s="28">
        <v>212</v>
      </c>
      <c r="G643" s="13">
        <v>112</v>
      </c>
      <c r="H643" s="75">
        <v>462</v>
      </c>
      <c r="I643" s="13">
        <v>1681</v>
      </c>
      <c r="J643" s="13">
        <v>1712</v>
      </c>
      <c r="K643" s="13">
        <v>345</v>
      </c>
      <c r="L643" s="15">
        <f t="shared" si="19"/>
        <v>73.554322429906549</v>
      </c>
    </row>
    <row r="644" spans="1:12" x14ac:dyDescent="0.25">
      <c r="A644" s="13">
        <v>37</v>
      </c>
      <c r="B644" s="80" t="str">
        <f t="shared" si="18"/>
        <v>2015Plzeň-sever</v>
      </c>
      <c r="C644" s="13">
        <v>2015</v>
      </c>
      <c r="D644" s="14" t="s">
        <v>39</v>
      </c>
      <c r="E644" s="14" t="s">
        <v>34</v>
      </c>
      <c r="F644" s="28">
        <v>321</v>
      </c>
      <c r="G644" s="13">
        <v>184</v>
      </c>
      <c r="H644" s="75">
        <v>762</v>
      </c>
      <c r="I644" s="13">
        <v>499</v>
      </c>
      <c r="J644" s="13">
        <v>509</v>
      </c>
      <c r="K644" s="13">
        <v>105</v>
      </c>
      <c r="L644" s="15">
        <f t="shared" si="19"/>
        <v>75.29469548133595</v>
      </c>
    </row>
    <row r="645" spans="1:12" x14ac:dyDescent="0.25">
      <c r="A645" s="13">
        <v>38</v>
      </c>
      <c r="B645" s="80" t="str">
        <f t="shared" si="18"/>
        <v>2015Rokycany</v>
      </c>
      <c r="C645" s="13">
        <v>2015</v>
      </c>
      <c r="D645" s="14" t="s">
        <v>40</v>
      </c>
      <c r="E645" s="14" t="s">
        <v>34</v>
      </c>
      <c r="F645" s="28">
        <v>160</v>
      </c>
      <c r="G645" s="13">
        <v>105</v>
      </c>
      <c r="H645" s="75">
        <v>352</v>
      </c>
      <c r="I645" s="13">
        <v>388</v>
      </c>
      <c r="J645" s="13">
        <v>404</v>
      </c>
      <c r="K645" s="13">
        <v>71</v>
      </c>
      <c r="L645" s="15">
        <f t="shared" si="19"/>
        <v>64.146039603960389</v>
      </c>
    </row>
    <row r="646" spans="1:12" x14ac:dyDescent="0.25">
      <c r="A646" s="13">
        <v>39</v>
      </c>
      <c r="B646" s="80" t="str">
        <f t="shared" si="18"/>
        <v>2015Sokolov</v>
      </c>
      <c r="C646" s="13">
        <v>2015</v>
      </c>
      <c r="D646" s="14" t="s">
        <v>41</v>
      </c>
      <c r="E646" s="14" t="s">
        <v>34</v>
      </c>
      <c r="F646" s="28">
        <v>175</v>
      </c>
      <c r="G646" s="13">
        <v>99</v>
      </c>
      <c r="H646" s="75">
        <v>392</v>
      </c>
      <c r="I646" s="13">
        <v>952</v>
      </c>
      <c r="J646" s="13">
        <v>957</v>
      </c>
      <c r="K646" s="13">
        <v>161</v>
      </c>
      <c r="L646" s="15">
        <f t="shared" si="19"/>
        <v>61.405433646812959</v>
      </c>
    </row>
    <row r="647" spans="1:12" x14ac:dyDescent="0.25">
      <c r="A647" s="13">
        <v>40</v>
      </c>
      <c r="B647" s="80" t="str">
        <f t="shared" ref="B647:B710" si="20">CONCATENATE(C647,D647)</f>
        <v>2015Tachov</v>
      </c>
      <c r="C647" s="13">
        <v>2015</v>
      </c>
      <c r="D647" s="14" t="s">
        <v>42</v>
      </c>
      <c r="E647" s="14" t="s">
        <v>34</v>
      </c>
      <c r="F647" s="28">
        <v>292</v>
      </c>
      <c r="G647" s="13">
        <v>93</v>
      </c>
      <c r="H647" s="75">
        <v>1021</v>
      </c>
      <c r="I647" s="13">
        <v>465</v>
      </c>
      <c r="J647" s="13">
        <v>479</v>
      </c>
      <c r="K647" s="13">
        <v>88</v>
      </c>
      <c r="L647" s="15">
        <f t="shared" ref="L647:L710" si="21">K647/J647*365</f>
        <v>67.05636743215031</v>
      </c>
    </row>
    <row r="648" spans="1:12" x14ac:dyDescent="0.25">
      <c r="A648" s="13">
        <v>41</v>
      </c>
      <c r="B648" s="80" t="str">
        <f t="shared" si="20"/>
        <v>2015Česká Lípa</v>
      </c>
      <c r="C648" s="13">
        <v>2015</v>
      </c>
      <c r="D648" s="14" t="s">
        <v>43</v>
      </c>
      <c r="E648" s="14" t="s">
        <v>44</v>
      </c>
      <c r="F648" s="28">
        <v>400</v>
      </c>
      <c r="G648" s="13">
        <v>292</v>
      </c>
      <c r="H648" s="75">
        <v>794</v>
      </c>
      <c r="I648" s="13">
        <v>1373</v>
      </c>
      <c r="J648" s="13">
        <v>1331</v>
      </c>
      <c r="K648" s="13">
        <v>719</v>
      </c>
      <c r="L648" s="15">
        <f t="shared" si="21"/>
        <v>197.17129977460556</v>
      </c>
    </row>
    <row r="649" spans="1:12" x14ac:dyDescent="0.25">
      <c r="A649" s="13">
        <v>42</v>
      </c>
      <c r="B649" s="80" t="str">
        <f t="shared" si="20"/>
        <v>2015Děčín</v>
      </c>
      <c r="C649" s="13">
        <v>2015</v>
      </c>
      <c r="D649" s="14" t="s">
        <v>45</v>
      </c>
      <c r="E649" s="14" t="s">
        <v>44</v>
      </c>
      <c r="F649" s="28">
        <v>518</v>
      </c>
      <c r="G649" s="13">
        <v>350</v>
      </c>
      <c r="H649" s="75">
        <v>1198</v>
      </c>
      <c r="I649" s="13">
        <v>1786</v>
      </c>
      <c r="J649" s="13">
        <v>1851</v>
      </c>
      <c r="K649" s="13">
        <v>1178</v>
      </c>
      <c r="L649" s="15">
        <f t="shared" si="21"/>
        <v>232.29065370070234</v>
      </c>
    </row>
    <row r="650" spans="1:12" x14ac:dyDescent="0.25">
      <c r="A650" s="13">
        <v>43</v>
      </c>
      <c r="B650" s="80" t="str">
        <f t="shared" si="20"/>
        <v>2015Chomutov</v>
      </c>
      <c r="C650" s="13">
        <v>2015</v>
      </c>
      <c r="D650" s="14" t="s">
        <v>46</v>
      </c>
      <c r="E650" s="14" t="s">
        <v>44</v>
      </c>
      <c r="F650" s="28">
        <v>507</v>
      </c>
      <c r="G650" s="13">
        <v>336</v>
      </c>
      <c r="H650" s="75">
        <v>1172</v>
      </c>
      <c r="I650" s="13">
        <v>1602</v>
      </c>
      <c r="J650" s="13">
        <v>1688</v>
      </c>
      <c r="K650" s="13">
        <v>760</v>
      </c>
      <c r="L650" s="15">
        <f t="shared" si="21"/>
        <v>164.33649289099526</v>
      </c>
    </row>
    <row r="651" spans="1:12" x14ac:dyDescent="0.25">
      <c r="A651" s="13">
        <v>44</v>
      </c>
      <c r="B651" s="80" t="str">
        <f t="shared" si="20"/>
        <v>2015Jablonec nad Nisou</v>
      </c>
      <c r="C651" s="13">
        <v>2015</v>
      </c>
      <c r="D651" s="14" t="s">
        <v>47</v>
      </c>
      <c r="E651" s="14" t="s">
        <v>44</v>
      </c>
      <c r="F651" s="28">
        <v>387</v>
      </c>
      <c r="G651" s="13">
        <v>246</v>
      </c>
      <c r="H651" s="75">
        <v>960</v>
      </c>
      <c r="I651" s="13">
        <v>807</v>
      </c>
      <c r="J651" s="13">
        <v>875</v>
      </c>
      <c r="K651" s="13">
        <v>409</v>
      </c>
      <c r="L651" s="15">
        <f t="shared" si="21"/>
        <v>170.61142857142858</v>
      </c>
    </row>
    <row r="652" spans="1:12" x14ac:dyDescent="0.25">
      <c r="A652" s="13">
        <v>45</v>
      </c>
      <c r="B652" s="80" t="str">
        <f t="shared" si="20"/>
        <v>2015Liberec</v>
      </c>
      <c r="C652" s="13">
        <v>2015</v>
      </c>
      <c r="D652" s="14" t="s">
        <v>48</v>
      </c>
      <c r="E652" s="14" t="s">
        <v>44</v>
      </c>
      <c r="F652" s="28">
        <v>382</v>
      </c>
      <c r="G652" s="13">
        <v>246</v>
      </c>
      <c r="H652" s="75">
        <v>916</v>
      </c>
      <c r="I652" s="13">
        <v>1936</v>
      </c>
      <c r="J652" s="13">
        <v>1917</v>
      </c>
      <c r="K652" s="13">
        <v>705</v>
      </c>
      <c r="L652" s="15">
        <f t="shared" si="21"/>
        <v>134.23317683881064</v>
      </c>
    </row>
    <row r="653" spans="1:12" x14ac:dyDescent="0.25">
      <c r="A653" s="13">
        <v>46</v>
      </c>
      <c r="B653" s="80" t="str">
        <f t="shared" si="20"/>
        <v>2015Litoměřice</v>
      </c>
      <c r="C653" s="13">
        <v>2015</v>
      </c>
      <c r="D653" s="14" t="s">
        <v>49</v>
      </c>
      <c r="E653" s="14" t="s">
        <v>44</v>
      </c>
      <c r="F653" s="28">
        <v>292</v>
      </c>
      <c r="G653" s="13">
        <v>151</v>
      </c>
      <c r="H653" s="75">
        <v>726</v>
      </c>
      <c r="I653" s="13">
        <v>1078</v>
      </c>
      <c r="J653" s="13">
        <v>1081</v>
      </c>
      <c r="K653" s="13">
        <v>335</v>
      </c>
      <c r="L653" s="15">
        <f t="shared" si="21"/>
        <v>113.11285846438481</v>
      </c>
    </row>
    <row r="654" spans="1:12" x14ac:dyDescent="0.25">
      <c r="A654" s="13">
        <v>47</v>
      </c>
      <c r="B654" s="80" t="str">
        <f t="shared" si="20"/>
        <v>2015Louny</v>
      </c>
      <c r="C654" s="13">
        <v>2015</v>
      </c>
      <c r="D654" s="14" t="s">
        <v>50</v>
      </c>
      <c r="E654" s="14" t="s">
        <v>44</v>
      </c>
      <c r="F654" s="28">
        <v>205</v>
      </c>
      <c r="G654" s="13">
        <v>90</v>
      </c>
      <c r="H654" s="75">
        <v>378</v>
      </c>
      <c r="I654" s="13">
        <v>682</v>
      </c>
      <c r="J654" s="13">
        <v>707</v>
      </c>
      <c r="K654" s="13">
        <v>126</v>
      </c>
      <c r="L654" s="15">
        <f t="shared" si="21"/>
        <v>65.049504950495049</v>
      </c>
    </row>
    <row r="655" spans="1:12" x14ac:dyDescent="0.25">
      <c r="A655" s="13">
        <v>48</v>
      </c>
      <c r="B655" s="80" t="str">
        <f t="shared" si="20"/>
        <v>2015Most</v>
      </c>
      <c r="C655" s="13">
        <v>2015</v>
      </c>
      <c r="D655" s="14" t="s">
        <v>51</v>
      </c>
      <c r="E655" s="14" t="s">
        <v>44</v>
      </c>
      <c r="F655" s="28">
        <v>221</v>
      </c>
      <c r="G655" s="13">
        <v>107</v>
      </c>
      <c r="H655" s="75">
        <v>503</v>
      </c>
      <c r="I655" s="13">
        <v>1492</v>
      </c>
      <c r="J655" s="13">
        <v>1583</v>
      </c>
      <c r="K655" s="13">
        <v>351</v>
      </c>
      <c r="L655" s="15">
        <f t="shared" si="21"/>
        <v>80.931775110549594</v>
      </c>
    </row>
    <row r="656" spans="1:12" x14ac:dyDescent="0.25">
      <c r="A656" s="13">
        <v>49</v>
      </c>
      <c r="B656" s="80" t="str">
        <f t="shared" si="20"/>
        <v>2015Teplice</v>
      </c>
      <c r="C656" s="13">
        <v>2015</v>
      </c>
      <c r="D656" s="14" t="s">
        <v>52</v>
      </c>
      <c r="E656" s="14" t="s">
        <v>44</v>
      </c>
      <c r="F656" s="28">
        <v>141</v>
      </c>
      <c r="G656" s="13">
        <v>65</v>
      </c>
      <c r="H656" s="75">
        <v>309</v>
      </c>
      <c r="I656" s="13">
        <v>1687</v>
      </c>
      <c r="J656" s="13">
        <v>1788</v>
      </c>
      <c r="K656" s="13">
        <v>159</v>
      </c>
      <c r="L656" s="15">
        <f t="shared" si="21"/>
        <v>32.458053691275168</v>
      </c>
    </row>
    <row r="657" spans="1:12" x14ac:dyDescent="0.25">
      <c r="A657" s="13">
        <v>50</v>
      </c>
      <c r="B657" s="80" t="str">
        <f t="shared" si="20"/>
        <v>2015Ústí nad Labem</v>
      </c>
      <c r="C657" s="13">
        <v>2015</v>
      </c>
      <c r="D657" s="14" t="s">
        <v>53</v>
      </c>
      <c r="E657" s="14" t="s">
        <v>44</v>
      </c>
      <c r="F657" s="28">
        <v>520</v>
      </c>
      <c r="G657" s="13">
        <v>399</v>
      </c>
      <c r="H657" s="75">
        <v>1134</v>
      </c>
      <c r="I657" s="13">
        <v>2104</v>
      </c>
      <c r="J657" s="13">
        <v>2418</v>
      </c>
      <c r="K657" s="13">
        <v>1140</v>
      </c>
      <c r="L657" s="15">
        <f t="shared" si="21"/>
        <v>172.08436724565757</v>
      </c>
    </row>
    <row r="658" spans="1:12" x14ac:dyDescent="0.25">
      <c r="A658" s="13">
        <v>51</v>
      </c>
      <c r="B658" s="80" t="str">
        <f t="shared" si="20"/>
        <v>2015Havlíčkův Brod</v>
      </c>
      <c r="C658" s="13">
        <v>2015</v>
      </c>
      <c r="D658" s="14" t="s">
        <v>54</v>
      </c>
      <c r="E658" s="14" t="s">
        <v>55</v>
      </c>
      <c r="F658" s="28">
        <v>145</v>
      </c>
      <c r="G658" s="13">
        <v>62</v>
      </c>
      <c r="H658" s="75">
        <v>335</v>
      </c>
      <c r="I658" s="13">
        <v>515</v>
      </c>
      <c r="J658" s="13">
        <v>537</v>
      </c>
      <c r="K658" s="13">
        <v>39</v>
      </c>
      <c r="L658" s="15">
        <f t="shared" si="21"/>
        <v>26.508379888268159</v>
      </c>
    </row>
    <row r="659" spans="1:12" x14ac:dyDescent="0.25">
      <c r="A659" s="13">
        <v>52</v>
      </c>
      <c r="B659" s="80" t="str">
        <f t="shared" si="20"/>
        <v>2015Hradec Králové</v>
      </c>
      <c r="C659" s="13">
        <v>2015</v>
      </c>
      <c r="D659" s="14" t="s">
        <v>56</v>
      </c>
      <c r="E659" s="14" t="s">
        <v>55</v>
      </c>
      <c r="F659" s="28">
        <v>131</v>
      </c>
      <c r="G659" s="13">
        <v>75</v>
      </c>
      <c r="H659" s="75">
        <v>318</v>
      </c>
      <c r="I659" s="13">
        <v>1044</v>
      </c>
      <c r="J659" s="13">
        <v>1092</v>
      </c>
      <c r="K659" s="13">
        <v>99</v>
      </c>
      <c r="L659" s="15">
        <f t="shared" si="21"/>
        <v>33.090659340659343</v>
      </c>
    </row>
    <row r="660" spans="1:12" x14ac:dyDescent="0.25">
      <c r="A660" s="13">
        <v>53</v>
      </c>
      <c r="B660" s="80" t="str">
        <f t="shared" si="20"/>
        <v>2015Chrudim</v>
      </c>
      <c r="C660" s="13">
        <v>2015</v>
      </c>
      <c r="D660" s="14" t="s">
        <v>57</v>
      </c>
      <c r="E660" s="14" t="s">
        <v>55</v>
      </c>
      <c r="F660" s="28">
        <v>94</v>
      </c>
      <c r="G660" s="13">
        <v>55</v>
      </c>
      <c r="H660" s="75">
        <v>213</v>
      </c>
      <c r="I660" s="13">
        <v>525</v>
      </c>
      <c r="J660" s="13">
        <v>538</v>
      </c>
      <c r="K660" s="13">
        <v>25</v>
      </c>
      <c r="L660" s="15">
        <f t="shared" si="21"/>
        <v>16.960966542750928</v>
      </c>
    </row>
    <row r="661" spans="1:12" x14ac:dyDescent="0.25">
      <c r="A661" s="13">
        <v>54</v>
      </c>
      <c r="B661" s="80" t="str">
        <f t="shared" si="20"/>
        <v>2015Jičín</v>
      </c>
      <c r="C661" s="13">
        <v>2015</v>
      </c>
      <c r="D661" s="14" t="s">
        <v>58</v>
      </c>
      <c r="E661" s="14" t="s">
        <v>55</v>
      </c>
      <c r="F661" s="28">
        <v>151</v>
      </c>
      <c r="G661" s="13">
        <v>64</v>
      </c>
      <c r="H661" s="75">
        <v>394</v>
      </c>
      <c r="I661" s="13">
        <v>562</v>
      </c>
      <c r="J661" s="13">
        <v>545</v>
      </c>
      <c r="K661" s="13">
        <v>65</v>
      </c>
      <c r="L661" s="15">
        <f t="shared" si="21"/>
        <v>43.532110091743121</v>
      </c>
    </row>
    <row r="662" spans="1:12" x14ac:dyDescent="0.25">
      <c r="A662" s="13">
        <v>55</v>
      </c>
      <c r="B662" s="80" t="str">
        <f t="shared" si="20"/>
        <v>2015Náchod</v>
      </c>
      <c r="C662" s="13">
        <v>2015</v>
      </c>
      <c r="D662" s="14" t="s">
        <v>59</v>
      </c>
      <c r="E662" s="14" t="s">
        <v>55</v>
      </c>
      <c r="F662" s="28">
        <v>127</v>
      </c>
      <c r="G662" s="13">
        <v>72</v>
      </c>
      <c r="H662" s="75">
        <v>265</v>
      </c>
      <c r="I662" s="13">
        <v>930</v>
      </c>
      <c r="J662" s="13">
        <v>953</v>
      </c>
      <c r="K662" s="13">
        <v>119</v>
      </c>
      <c r="L662" s="15">
        <f t="shared" si="21"/>
        <v>45.577124868835256</v>
      </c>
    </row>
    <row r="663" spans="1:12" x14ac:dyDescent="0.25">
      <c r="A663" s="13">
        <v>56</v>
      </c>
      <c r="B663" s="80" t="str">
        <f t="shared" si="20"/>
        <v>2015Pardubice</v>
      </c>
      <c r="C663" s="13">
        <v>2015</v>
      </c>
      <c r="D663" s="14" t="s">
        <v>60</v>
      </c>
      <c r="E663" s="14" t="s">
        <v>55</v>
      </c>
      <c r="F663" s="28">
        <v>149</v>
      </c>
      <c r="G663" s="13">
        <v>90</v>
      </c>
      <c r="H663" s="75">
        <v>339</v>
      </c>
      <c r="I663" s="13">
        <v>1088</v>
      </c>
      <c r="J663" s="13">
        <v>1117</v>
      </c>
      <c r="K663" s="13">
        <v>121</v>
      </c>
      <c r="L663" s="15">
        <f t="shared" si="21"/>
        <v>39.538943598925691</v>
      </c>
    </row>
    <row r="664" spans="1:12" x14ac:dyDescent="0.25">
      <c r="A664" s="13">
        <v>57</v>
      </c>
      <c r="B664" s="80" t="str">
        <f t="shared" si="20"/>
        <v>2015Rychnov nad Kněžnou</v>
      </c>
      <c r="C664" s="13">
        <v>2015</v>
      </c>
      <c r="D664" s="14" t="s">
        <v>61</v>
      </c>
      <c r="E664" s="14" t="s">
        <v>55</v>
      </c>
      <c r="F664" s="28">
        <v>175</v>
      </c>
      <c r="G664" s="13">
        <v>105</v>
      </c>
      <c r="H664" s="75">
        <v>435</v>
      </c>
      <c r="I664" s="13">
        <v>575</v>
      </c>
      <c r="J664" s="13">
        <v>531</v>
      </c>
      <c r="K664" s="13">
        <v>105</v>
      </c>
      <c r="L664" s="15">
        <f t="shared" si="21"/>
        <v>72.175141242937855</v>
      </c>
    </row>
    <row r="665" spans="1:12" x14ac:dyDescent="0.25">
      <c r="A665" s="13">
        <v>58</v>
      </c>
      <c r="B665" s="80" t="str">
        <f t="shared" si="20"/>
        <v>2015Semily</v>
      </c>
      <c r="C665" s="13">
        <v>2015</v>
      </c>
      <c r="D665" s="14" t="s">
        <v>62</v>
      </c>
      <c r="E665" s="14" t="s">
        <v>55</v>
      </c>
      <c r="F665" s="28">
        <v>83</v>
      </c>
      <c r="G665" s="13">
        <v>49</v>
      </c>
      <c r="H665" s="75">
        <v>170</v>
      </c>
      <c r="I665" s="13">
        <v>446</v>
      </c>
      <c r="J665" s="13">
        <v>423</v>
      </c>
      <c r="K665" s="13">
        <v>60</v>
      </c>
      <c r="L665" s="15">
        <f t="shared" si="21"/>
        <v>51.773049645390074</v>
      </c>
    </row>
    <row r="666" spans="1:12" x14ac:dyDescent="0.25">
      <c r="A666" s="13">
        <v>59</v>
      </c>
      <c r="B666" s="80" t="str">
        <f t="shared" si="20"/>
        <v>2015Svitavy</v>
      </c>
      <c r="C666" s="13">
        <v>2015</v>
      </c>
      <c r="D666" s="14" t="s">
        <v>63</v>
      </c>
      <c r="E666" s="14" t="s">
        <v>55</v>
      </c>
      <c r="F666" s="28">
        <v>87</v>
      </c>
      <c r="G666" s="13">
        <v>34</v>
      </c>
      <c r="H666" s="75">
        <v>175</v>
      </c>
      <c r="I666" s="13">
        <v>540</v>
      </c>
      <c r="J666" s="13">
        <v>539</v>
      </c>
      <c r="K666" s="13">
        <v>14</v>
      </c>
      <c r="L666" s="15">
        <f t="shared" si="21"/>
        <v>9.4805194805194812</v>
      </c>
    </row>
    <row r="667" spans="1:12" x14ac:dyDescent="0.25">
      <c r="A667" s="13">
        <v>60</v>
      </c>
      <c r="B667" s="80" t="str">
        <f t="shared" si="20"/>
        <v>2015Trutnov</v>
      </c>
      <c r="C667" s="13">
        <v>2015</v>
      </c>
      <c r="D667" s="14" t="s">
        <v>64</v>
      </c>
      <c r="E667" s="14" t="s">
        <v>55</v>
      </c>
      <c r="F667" s="28">
        <v>97</v>
      </c>
      <c r="G667" s="13">
        <v>55</v>
      </c>
      <c r="H667" s="75">
        <v>196</v>
      </c>
      <c r="I667" s="13">
        <v>903</v>
      </c>
      <c r="J667" s="13">
        <v>926</v>
      </c>
      <c r="K667" s="13">
        <v>113</v>
      </c>
      <c r="L667" s="15">
        <f t="shared" si="21"/>
        <v>44.541036717062632</v>
      </c>
    </row>
    <row r="668" spans="1:12" x14ac:dyDescent="0.25">
      <c r="A668" s="13">
        <v>61</v>
      </c>
      <c r="B668" s="80" t="str">
        <f t="shared" si="20"/>
        <v>2015Ústí nad Orlicí</v>
      </c>
      <c r="C668" s="13">
        <v>2015</v>
      </c>
      <c r="D668" s="14" t="s">
        <v>65</v>
      </c>
      <c r="E668" s="14" t="s">
        <v>55</v>
      </c>
      <c r="F668" s="28">
        <v>86</v>
      </c>
      <c r="G668" s="13">
        <v>50</v>
      </c>
      <c r="H668" s="75">
        <v>172</v>
      </c>
      <c r="I668" s="13">
        <v>640</v>
      </c>
      <c r="J668" s="13">
        <v>644</v>
      </c>
      <c r="K668" s="13">
        <v>44</v>
      </c>
      <c r="L668" s="15">
        <f t="shared" si="21"/>
        <v>24.937888198757765</v>
      </c>
    </row>
    <row r="669" spans="1:12" x14ac:dyDescent="0.25">
      <c r="A669" s="13">
        <v>62</v>
      </c>
      <c r="B669" s="80" t="str">
        <f t="shared" si="20"/>
        <v>2015Blansko</v>
      </c>
      <c r="C669" s="13">
        <v>2015</v>
      </c>
      <c r="D669" s="14" t="s">
        <v>66</v>
      </c>
      <c r="E669" s="14" t="s">
        <v>67</v>
      </c>
      <c r="F669" s="28">
        <v>105</v>
      </c>
      <c r="G669" s="13">
        <v>78</v>
      </c>
      <c r="H669" s="75">
        <v>188</v>
      </c>
      <c r="I669" s="13">
        <v>699</v>
      </c>
      <c r="J669" s="13">
        <v>701</v>
      </c>
      <c r="K669" s="13">
        <v>80</v>
      </c>
      <c r="L669" s="15">
        <f t="shared" si="21"/>
        <v>41.654778887303856</v>
      </c>
    </row>
    <row r="670" spans="1:12" x14ac:dyDescent="0.25">
      <c r="A670" s="13">
        <v>63</v>
      </c>
      <c r="B670" s="80" t="str">
        <f t="shared" si="20"/>
        <v>2015Brno-město</v>
      </c>
      <c r="C670" s="13">
        <v>2015</v>
      </c>
      <c r="D670" s="14" t="s">
        <v>68</v>
      </c>
      <c r="E670" s="14" t="s">
        <v>67</v>
      </c>
      <c r="F670" s="28">
        <v>90</v>
      </c>
      <c r="G670" s="13">
        <v>63</v>
      </c>
      <c r="H670" s="75">
        <v>176</v>
      </c>
      <c r="I670" s="13">
        <v>3907</v>
      </c>
      <c r="J670" s="13">
        <v>3927</v>
      </c>
      <c r="K670" s="13">
        <v>382</v>
      </c>
      <c r="L670" s="15">
        <f t="shared" si="21"/>
        <v>35.505474917239624</v>
      </c>
    </row>
    <row r="671" spans="1:12" x14ac:dyDescent="0.25">
      <c r="A671" s="13">
        <v>64</v>
      </c>
      <c r="B671" s="80" t="str">
        <f t="shared" si="20"/>
        <v>2015Brno-venkov</v>
      </c>
      <c r="C671" s="13">
        <v>2015</v>
      </c>
      <c r="D671" s="14" t="s">
        <v>69</v>
      </c>
      <c r="E671" s="14" t="s">
        <v>67</v>
      </c>
      <c r="F671" s="28">
        <v>128</v>
      </c>
      <c r="G671" s="13">
        <v>80</v>
      </c>
      <c r="H671" s="75">
        <v>276</v>
      </c>
      <c r="I671" s="13">
        <v>862</v>
      </c>
      <c r="J671" s="13">
        <v>849</v>
      </c>
      <c r="K671" s="13">
        <v>149</v>
      </c>
      <c r="L671" s="15">
        <f t="shared" si="21"/>
        <v>64.057714958775023</v>
      </c>
    </row>
    <row r="672" spans="1:12" x14ac:dyDescent="0.25">
      <c r="A672" s="13">
        <v>65</v>
      </c>
      <c r="B672" s="80" t="str">
        <f t="shared" si="20"/>
        <v>2015Břeclav</v>
      </c>
      <c r="C672" s="13">
        <v>2015</v>
      </c>
      <c r="D672" s="14" t="s">
        <v>70</v>
      </c>
      <c r="E672" s="14" t="s">
        <v>67</v>
      </c>
      <c r="F672" s="28">
        <v>159</v>
      </c>
      <c r="G672" s="13">
        <v>92</v>
      </c>
      <c r="H672" s="75">
        <v>293</v>
      </c>
      <c r="I672" s="13">
        <v>867</v>
      </c>
      <c r="J672" s="13">
        <v>861</v>
      </c>
      <c r="K672" s="13">
        <v>118</v>
      </c>
      <c r="L672" s="15">
        <f t="shared" si="21"/>
        <v>50.023228803716613</v>
      </c>
    </row>
    <row r="673" spans="1:12" x14ac:dyDescent="0.25">
      <c r="A673" s="13">
        <v>66</v>
      </c>
      <c r="B673" s="80" t="str">
        <f t="shared" si="20"/>
        <v>2015Hodonín</v>
      </c>
      <c r="C673" s="13">
        <v>2015</v>
      </c>
      <c r="D673" s="14" t="s">
        <v>71</v>
      </c>
      <c r="E673" s="14" t="s">
        <v>67</v>
      </c>
      <c r="F673" s="28">
        <v>119</v>
      </c>
      <c r="G673" s="13">
        <v>70</v>
      </c>
      <c r="H673" s="75">
        <v>239</v>
      </c>
      <c r="I673" s="13">
        <v>804</v>
      </c>
      <c r="J673" s="13">
        <v>843</v>
      </c>
      <c r="K673" s="13">
        <v>135</v>
      </c>
      <c r="L673" s="15">
        <f t="shared" si="21"/>
        <v>58.451957295373667</v>
      </c>
    </row>
    <row r="674" spans="1:12" x14ac:dyDescent="0.25">
      <c r="A674" s="13">
        <v>67</v>
      </c>
      <c r="B674" s="80" t="str">
        <f t="shared" si="20"/>
        <v>2015Jihlava</v>
      </c>
      <c r="C674" s="13">
        <v>2015</v>
      </c>
      <c r="D674" s="14" t="s">
        <v>72</v>
      </c>
      <c r="E674" s="14" t="s">
        <v>67</v>
      </c>
      <c r="F674" s="28">
        <v>169</v>
      </c>
      <c r="G674" s="13">
        <v>89</v>
      </c>
      <c r="H674" s="75">
        <v>418</v>
      </c>
      <c r="I674" s="13">
        <v>689</v>
      </c>
      <c r="J674" s="13">
        <v>620</v>
      </c>
      <c r="K674" s="13">
        <v>199</v>
      </c>
      <c r="L674" s="15">
        <f t="shared" si="21"/>
        <v>117.15322580645162</v>
      </c>
    </row>
    <row r="675" spans="1:12" x14ac:dyDescent="0.25">
      <c r="A675" s="13">
        <v>68</v>
      </c>
      <c r="B675" s="80" t="str">
        <f t="shared" si="20"/>
        <v>2015Kroměříž</v>
      </c>
      <c r="C675" s="13">
        <v>2015</v>
      </c>
      <c r="D675" s="14" t="s">
        <v>73</v>
      </c>
      <c r="E675" s="14" t="s">
        <v>67</v>
      </c>
      <c r="F675" s="28">
        <v>140</v>
      </c>
      <c r="G675" s="13">
        <v>80</v>
      </c>
      <c r="H675" s="75">
        <v>320</v>
      </c>
      <c r="I675" s="13">
        <v>747</v>
      </c>
      <c r="J675" s="13">
        <v>765</v>
      </c>
      <c r="K675" s="13">
        <v>111</v>
      </c>
      <c r="L675" s="15">
        <f t="shared" si="21"/>
        <v>52.960784313725497</v>
      </c>
    </row>
    <row r="676" spans="1:12" x14ac:dyDescent="0.25">
      <c r="A676" s="13">
        <v>69</v>
      </c>
      <c r="B676" s="80" t="str">
        <f t="shared" si="20"/>
        <v>2015Prostějov</v>
      </c>
      <c r="C676" s="13">
        <v>2015</v>
      </c>
      <c r="D676" s="14" t="s">
        <v>74</v>
      </c>
      <c r="E676" s="14" t="s">
        <v>67</v>
      </c>
      <c r="F676" s="28">
        <v>155</v>
      </c>
      <c r="G676" s="13">
        <v>117</v>
      </c>
      <c r="H676" s="75">
        <v>305</v>
      </c>
      <c r="I676" s="13">
        <v>687</v>
      </c>
      <c r="J676" s="13">
        <v>649</v>
      </c>
      <c r="K676" s="13">
        <v>168</v>
      </c>
      <c r="L676" s="15">
        <f t="shared" si="21"/>
        <v>94.48382126348227</v>
      </c>
    </row>
    <row r="677" spans="1:12" x14ac:dyDescent="0.25">
      <c r="A677" s="13">
        <v>70</v>
      </c>
      <c r="B677" s="80" t="str">
        <f t="shared" si="20"/>
        <v>2015Třebíč</v>
      </c>
      <c r="C677" s="13">
        <v>2015</v>
      </c>
      <c r="D677" s="14" t="s">
        <v>75</v>
      </c>
      <c r="E677" s="14" t="s">
        <v>67</v>
      </c>
      <c r="F677" s="28">
        <v>118</v>
      </c>
      <c r="G677" s="13">
        <v>47</v>
      </c>
      <c r="H677" s="75">
        <v>294</v>
      </c>
      <c r="I677" s="13">
        <v>635</v>
      </c>
      <c r="J677" s="13">
        <v>635</v>
      </c>
      <c r="K677" s="13">
        <v>43</v>
      </c>
      <c r="L677" s="15">
        <f t="shared" si="21"/>
        <v>24.716535433070867</v>
      </c>
    </row>
    <row r="678" spans="1:12" x14ac:dyDescent="0.25">
      <c r="A678" s="13">
        <v>71</v>
      </c>
      <c r="B678" s="80" t="str">
        <f t="shared" si="20"/>
        <v>2015Uherské Hradiště</v>
      </c>
      <c r="C678" s="13">
        <v>2015</v>
      </c>
      <c r="D678" s="14" t="s">
        <v>76</v>
      </c>
      <c r="E678" s="14" t="s">
        <v>67</v>
      </c>
      <c r="F678" s="28">
        <v>244</v>
      </c>
      <c r="G678" s="13">
        <v>102</v>
      </c>
      <c r="H678" s="75">
        <v>396</v>
      </c>
      <c r="I678" s="13">
        <v>746</v>
      </c>
      <c r="J678" s="13">
        <v>720</v>
      </c>
      <c r="K678" s="13">
        <v>136</v>
      </c>
      <c r="L678" s="15">
        <f t="shared" si="21"/>
        <v>68.944444444444443</v>
      </c>
    </row>
    <row r="679" spans="1:12" x14ac:dyDescent="0.25">
      <c r="A679" s="13">
        <v>72</v>
      </c>
      <c r="B679" s="80" t="str">
        <f t="shared" si="20"/>
        <v>2015Vyškov</v>
      </c>
      <c r="C679" s="13">
        <v>2015</v>
      </c>
      <c r="D679" s="14" t="s">
        <v>77</v>
      </c>
      <c r="E679" s="14" t="s">
        <v>67</v>
      </c>
      <c r="F679" s="28">
        <v>193</v>
      </c>
      <c r="G679" s="13">
        <v>136</v>
      </c>
      <c r="H679" s="75">
        <v>348</v>
      </c>
      <c r="I679" s="13">
        <v>521</v>
      </c>
      <c r="J679" s="13">
        <v>526</v>
      </c>
      <c r="K679" s="13">
        <v>48</v>
      </c>
      <c r="L679" s="15">
        <f t="shared" si="21"/>
        <v>33.307984790874528</v>
      </c>
    </row>
    <row r="680" spans="1:12" x14ac:dyDescent="0.25">
      <c r="A680" s="13">
        <v>73</v>
      </c>
      <c r="B680" s="80" t="str">
        <f t="shared" si="20"/>
        <v>2015Zlín</v>
      </c>
      <c r="C680" s="13">
        <v>2015</v>
      </c>
      <c r="D680" s="14" t="s">
        <v>78</v>
      </c>
      <c r="E680" s="14" t="s">
        <v>67</v>
      </c>
      <c r="F680" s="28">
        <v>127</v>
      </c>
      <c r="G680" s="13">
        <v>80</v>
      </c>
      <c r="H680" s="75">
        <v>269</v>
      </c>
      <c r="I680" s="13">
        <v>1193</v>
      </c>
      <c r="J680" s="13">
        <v>1176</v>
      </c>
      <c r="K680" s="13">
        <v>192</v>
      </c>
      <c r="L680" s="15">
        <f t="shared" si="21"/>
        <v>59.591836734693871</v>
      </c>
    </row>
    <row r="681" spans="1:12" x14ac:dyDescent="0.25">
      <c r="A681" s="13">
        <v>74</v>
      </c>
      <c r="B681" s="80" t="str">
        <f t="shared" si="20"/>
        <v>2015Znojmo</v>
      </c>
      <c r="C681" s="13">
        <v>2015</v>
      </c>
      <c r="D681" s="14" t="s">
        <v>79</v>
      </c>
      <c r="E681" s="14" t="s">
        <v>67</v>
      </c>
      <c r="F681" s="28">
        <v>133</v>
      </c>
      <c r="G681" s="13">
        <v>85</v>
      </c>
      <c r="H681" s="75">
        <v>237</v>
      </c>
      <c r="I681" s="13">
        <v>947</v>
      </c>
      <c r="J681" s="13">
        <v>907</v>
      </c>
      <c r="K681" s="13">
        <v>213</v>
      </c>
      <c r="L681" s="15">
        <f t="shared" si="21"/>
        <v>85.716648291069461</v>
      </c>
    </row>
    <row r="682" spans="1:12" x14ac:dyDescent="0.25">
      <c r="A682" s="13">
        <v>75</v>
      </c>
      <c r="B682" s="80" t="str">
        <f t="shared" si="20"/>
        <v>2015Žďár nad Sázavou</v>
      </c>
      <c r="C682" s="13">
        <v>2015</v>
      </c>
      <c r="D682" s="14" t="s">
        <v>80</v>
      </c>
      <c r="E682" s="14" t="s">
        <v>67</v>
      </c>
      <c r="F682" s="28">
        <v>126</v>
      </c>
      <c r="G682" s="13">
        <v>71</v>
      </c>
      <c r="H682" s="75">
        <v>227</v>
      </c>
      <c r="I682" s="13">
        <v>558</v>
      </c>
      <c r="J682" s="13">
        <v>564</v>
      </c>
      <c r="K682" s="13">
        <v>54</v>
      </c>
      <c r="L682" s="15">
        <f t="shared" si="21"/>
        <v>34.946808510638299</v>
      </c>
    </row>
    <row r="683" spans="1:12" x14ac:dyDescent="0.25">
      <c r="A683" s="13">
        <v>76</v>
      </c>
      <c r="B683" s="80" t="str">
        <f t="shared" si="20"/>
        <v>2015Bruntál</v>
      </c>
      <c r="C683" s="13">
        <v>2015</v>
      </c>
      <c r="D683" s="14" t="s">
        <v>81</v>
      </c>
      <c r="E683" s="14" t="s">
        <v>82</v>
      </c>
      <c r="F683" s="28">
        <v>149</v>
      </c>
      <c r="G683" s="13">
        <v>91</v>
      </c>
      <c r="H683" s="75">
        <v>317</v>
      </c>
      <c r="I683" s="13">
        <v>1030</v>
      </c>
      <c r="J683" s="13">
        <v>1082</v>
      </c>
      <c r="K683" s="13">
        <v>215</v>
      </c>
      <c r="L683" s="15">
        <f t="shared" si="21"/>
        <v>72.527726432532347</v>
      </c>
    </row>
    <row r="684" spans="1:12" x14ac:dyDescent="0.25">
      <c r="A684" s="13">
        <v>77</v>
      </c>
      <c r="B684" s="80" t="str">
        <f t="shared" si="20"/>
        <v>2015Frýdek-Místek</v>
      </c>
      <c r="C684" s="13">
        <v>2015</v>
      </c>
      <c r="D684" s="14" t="s">
        <v>83</v>
      </c>
      <c r="E684" s="14" t="s">
        <v>82</v>
      </c>
      <c r="F684" s="28">
        <v>136</v>
      </c>
      <c r="G684" s="13">
        <v>75</v>
      </c>
      <c r="H684" s="75">
        <v>351</v>
      </c>
      <c r="I684" s="13">
        <v>1644</v>
      </c>
      <c r="J684" s="13">
        <v>1653</v>
      </c>
      <c r="K684" s="13">
        <v>241</v>
      </c>
      <c r="L684" s="15">
        <f t="shared" si="21"/>
        <v>53.215366001209915</v>
      </c>
    </row>
    <row r="685" spans="1:12" x14ac:dyDescent="0.25">
      <c r="A685" s="13">
        <v>78</v>
      </c>
      <c r="B685" s="80" t="str">
        <f t="shared" si="20"/>
        <v>2015Jeseník</v>
      </c>
      <c r="C685" s="13">
        <v>2015</v>
      </c>
      <c r="D685" s="14" t="s">
        <v>84</v>
      </c>
      <c r="E685" s="14" t="s">
        <v>82</v>
      </c>
      <c r="F685" s="28">
        <v>220</v>
      </c>
      <c r="G685" s="13">
        <v>132</v>
      </c>
      <c r="H685" s="75">
        <v>444</v>
      </c>
      <c r="I685" s="13">
        <v>374</v>
      </c>
      <c r="J685" s="13">
        <v>391</v>
      </c>
      <c r="K685" s="13">
        <v>91</v>
      </c>
      <c r="L685" s="15">
        <f t="shared" si="21"/>
        <v>84.948849104859335</v>
      </c>
    </row>
    <row r="686" spans="1:12" x14ac:dyDescent="0.25">
      <c r="A686" s="13">
        <v>79</v>
      </c>
      <c r="B686" s="80" t="str">
        <f t="shared" si="20"/>
        <v>2015Karviná</v>
      </c>
      <c r="C686" s="13">
        <v>2015</v>
      </c>
      <c r="D686" s="14" t="s">
        <v>85</v>
      </c>
      <c r="E686" s="14" t="s">
        <v>82</v>
      </c>
      <c r="F686" s="28">
        <v>141</v>
      </c>
      <c r="G686" s="13">
        <v>77</v>
      </c>
      <c r="H686" s="75">
        <v>343</v>
      </c>
      <c r="I686" s="13">
        <v>2394</v>
      </c>
      <c r="J686" s="13">
        <v>2510</v>
      </c>
      <c r="K686" s="13">
        <v>295</v>
      </c>
      <c r="L686" s="15">
        <f t="shared" si="21"/>
        <v>42.898406374501995</v>
      </c>
    </row>
    <row r="687" spans="1:12" x14ac:dyDescent="0.25">
      <c r="A687" s="13">
        <v>80</v>
      </c>
      <c r="B687" s="80" t="str">
        <f t="shared" si="20"/>
        <v>2015Nový Jičín</v>
      </c>
      <c r="C687" s="13">
        <v>2015</v>
      </c>
      <c r="D687" s="14" t="s">
        <v>86</v>
      </c>
      <c r="E687" s="14" t="s">
        <v>82</v>
      </c>
      <c r="F687" s="28">
        <v>188</v>
      </c>
      <c r="G687" s="13">
        <v>91</v>
      </c>
      <c r="H687" s="75">
        <v>509</v>
      </c>
      <c r="I687" s="13">
        <v>1185</v>
      </c>
      <c r="J687" s="13">
        <v>1222</v>
      </c>
      <c r="K687" s="13">
        <v>149</v>
      </c>
      <c r="L687" s="15">
        <f t="shared" si="21"/>
        <v>44.504909983633389</v>
      </c>
    </row>
    <row r="688" spans="1:12" x14ac:dyDescent="0.25">
      <c r="A688" s="13">
        <v>81</v>
      </c>
      <c r="B688" s="80" t="str">
        <f t="shared" si="20"/>
        <v>2015Olomouc</v>
      </c>
      <c r="C688" s="13">
        <v>2015</v>
      </c>
      <c r="D688" s="14" t="s">
        <v>87</v>
      </c>
      <c r="E688" s="14" t="s">
        <v>82</v>
      </c>
      <c r="F688" s="28">
        <v>123</v>
      </c>
      <c r="G688" s="13">
        <v>68</v>
      </c>
      <c r="H688" s="75">
        <v>306</v>
      </c>
      <c r="I688" s="13">
        <v>1716</v>
      </c>
      <c r="J688" s="13">
        <v>1723</v>
      </c>
      <c r="K688" s="13">
        <v>184</v>
      </c>
      <c r="L688" s="15">
        <f t="shared" si="21"/>
        <v>38.97852582704585</v>
      </c>
    </row>
    <row r="689" spans="1:12" x14ac:dyDescent="0.25">
      <c r="A689" s="13">
        <v>82</v>
      </c>
      <c r="B689" s="80" t="str">
        <f t="shared" si="20"/>
        <v>2015Opava</v>
      </c>
      <c r="C689" s="13">
        <v>2015</v>
      </c>
      <c r="D689" s="14" t="s">
        <v>88</v>
      </c>
      <c r="E689" s="14" t="s">
        <v>82</v>
      </c>
      <c r="F689" s="28">
        <v>183</v>
      </c>
      <c r="G689" s="13">
        <v>99</v>
      </c>
      <c r="H689" s="75">
        <v>460</v>
      </c>
      <c r="I689" s="13">
        <v>1315</v>
      </c>
      <c r="J689" s="13">
        <v>1298</v>
      </c>
      <c r="K689" s="13">
        <v>273</v>
      </c>
      <c r="L689" s="15">
        <f t="shared" si="21"/>
        <v>76.768104776579349</v>
      </c>
    </row>
    <row r="690" spans="1:12" x14ac:dyDescent="0.25">
      <c r="A690" s="13">
        <v>83</v>
      </c>
      <c r="B690" s="80" t="str">
        <f t="shared" si="20"/>
        <v>2015Ostrava</v>
      </c>
      <c r="C690" s="13">
        <v>2015</v>
      </c>
      <c r="D690" s="14" t="s">
        <v>89</v>
      </c>
      <c r="E690" s="14" t="s">
        <v>82</v>
      </c>
      <c r="F690" s="28">
        <v>211</v>
      </c>
      <c r="G690" s="13">
        <v>123</v>
      </c>
      <c r="H690" s="75">
        <v>497</v>
      </c>
      <c r="I690" s="13">
        <v>3647</v>
      </c>
      <c r="J690" s="13">
        <v>3631</v>
      </c>
      <c r="K690" s="13">
        <v>762</v>
      </c>
      <c r="L690" s="15">
        <f t="shared" si="21"/>
        <v>76.59873313136876</v>
      </c>
    </row>
    <row r="691" spans="1:12" x14ac:dyDescent="0.25">
      <c r="A691" s="13">
        <v>84</v>
      </c>
      <c r="B691" s="80" t="str">
        <f t="shared" si="20"/>
        <v>2015Přerov</v>
      </c>
      <c r="C691" s="13">
        <v>2015</v>
      </c>
      <c r="D691" s="14" t="s">
        <v>90</v>
      </c>
      <c r="E691" s="14" t="s">
        <v>82</v>
      </c>
      <c r="F691" s="28">
        <v>223</v>
      </c>
      <c r="G691" s="13">
        <v>119</v>
      </c>
      <c r="H691" s="75">
        <v>581</v>
      </c>
      <c r="I691" s="13">
        <v>971</v>
      </c>
      <c r="J691" s="13">
        <v>967</v>
      </c>
      <c r="K691" s="13">
        <v>95</v>
      </c>
      <c r="L691" s="15">
        <f t="shared" si="21"/>
        <v>35.858324715615311</v>
      </c>
    </row>
    <row r="692" spans="1:12" x14ac:dyDescent="0.25">
      <c r="A692" s="13">
        <v>85</v>
      </c>
      <c r="B692" s="80" t="str">
        <f t="shared" si="20"/>
        <v>2015Šumperk</v>
      </c>
      <c r="C692" s="13">
        <v>2015</v>
      </c>
      <c r="D692" s="14" t="s">
        <v>91</v>
      </c>
      <c r="E692" s="14" t="s">
        <v>82</v>
      </c>
      <c r="F692" s="28">
        <v>98</v>
      </c>
      <c r="G692" s="13">
        <v>64</v>
      </c>
      <c r="H692" s="75">
        <v>219</v>
      </c>
      <c r="I692" s="13">
        <v>847</v>
      </c>
      <c r="J692" s="13">
        <v>847</v>
      </c>
      <c r="K692" s="13">
        <v>124</v>
      </c>
      <c r="L692" s="15">
        <f t="shared" si="21"/>
        <v>53.435655253837069</v>
      </c>
    </row>
    <row r="693" spans="1:12" x14ac:dyDescent="0.25">
      <c r="A693" s="13">
        <v>86</v>
      </c>
      <c r="B693" s="80" t="str">
        <f t="shared" si="20"/>
        <v>2015Vsetín</v>
      </c>
      <c r="C693" s="13">
        <v>2015</v>
      </c>
      <c r="D693" s="14" t="s">
        <v>92</v>
      </c>
      <c r="E693" s="14" t="s">
        <v>82</v>
      </c>
      <c r="F693" s="28">
        <v>168</v>
      </c>
      <c r="G693" s="13">
        <v>112</v>
      </c>
      <c r="H693" s="75">
        <v>357</v>
      </c>
      <c r="I693" s="13">
        <v>1013</v>
      </c>
      <c r="J693" s="13">
        <v>1007</v>
      </c>
      <c r="K693" s="13">
        <v>173</v>
      </c>
      <c r="L693" s="15">
        <f t="shared" si="21"/>
        <v>62.706057596822248</v>
      </c>
    </row>
    <row r="694" spans="1:12" x14ac:dyDescent="0.25">
      <c r="A694" s="13">
        <v>1</v>
      </c>
      <c r="B694" s="80" t="str">
        <f t="shared" si="20"/>
        <v>2016Praha 1</v>
      </c>
      <c r="C694" s="13">
        <v>2016</v>
      </c>
      <c r="D694" s="14" t="s">
        <v>2</v>
      </c>
      <c r="E694" s="14" t="s">
        <v>3</v>
      </c>
      <c r="F694" s="28">
        <v>146</v>
      </c>
      <c r="G694" s="13">
        <v>66</v>
      </c>
      <c r="H694" s="75">
        <v>371</v>
      </c>
      <c r="I694" s="13">
        <v>1411</v>
      </c>
      <c r="J694" s="13">
        <v>1376</v>
      </c>
      <c r="K694" s="13">
        <v>180</v>
      </c>
      <c r="L694" s="15">
        <f t="shared" si="21"/>
        <v>47.747093023255815</v>
      </c>
    </row>
    <row r="695" spans="1:12" x14ac:dyDescent="0.25">
      <c r="A695" s="13">
        <v>2</v>
      </c>
      <c r="B695" s="80" t="str">
        <f t="shared" si="20"/>
        <v>2016Praha 2</v>
      </c>
      <c r="C695" s="13">
        <v>2016</v>
      </c>
      <c r="D695" s="14" t="s">
        <v>4</v>
      </c>
      <c r="E695" s="14" t="s">
        <v>3</v>
      </c>
      <c r="F695" s="28">
        <v>160</v>
      </c>
      <c r="G695" s="13">
        <v>78</v>
      </c>
      <c r="H695" s="75">
        <v>333</v>
      </c>
      <c r="I695" s="13">
        <v>2393</v>
      </c>
      <c r="J695" s="13">
        <v>2384</v>
      </c>
      <c r="K695" s="13">
        <v>240</v>
      </c>
      <c r="L695" s="15">
        <f t="shared" si="21"/>
        <v>36.744966442953015</v>
      </c>
    </row>
    <row r="696" spans="1:12" x14ac:dyDescent="0.25">
      <c r="A696" s="13">
        <v>3</v>
      </c>
      <c r="B696" s="80" t="str">
        <f t="shared" si="20"/>
        <v>2016Praha 3</v>
      </c>
      <c r="C696" s="13">
        <v>2016</v>
      </c>
      <c r="D696" s="14" t="s">
        <v>5</v>
      </c>
      <c r="E696" s="14" t="s">
        <v>3</v>
      </c>
      <c r="F696" s="28">
        <v>118</v>
      </c>
      <c r="G696" s="13">
        <v>77</v>
      </c>
      <c r="H696" s="75">
        <v>250</v>
      </c>
      <c r="I696" s="13">
        <v>487</v>
      </c>
      <c r="J696" s="13">
        <v>489</v>
      </c>
      <c r="K696" s="13">
        <v>64</v>
      </c>
      <c r="L696" s="15">
        <f t="shared" si="21"/>
        <v>47.770961145194278</v>
      </c>
    </row>
    <row r="697" spans="1:12" x14ac:dyDescent="0.25">
      <c r="A697" s="13">
        <v>4</v>
      </c>
      <c r="B697" s="80" t="str">
        <f t="shared" si="20"/>
        <v>2016Praha 4</v>
      </c>
      <c r="C697" s="13">
        <v>2016</v>
      </c>
      <c r="D697" s="14" t="s">
        <v>6</v>
      </c>
      <c r="E697" s="14" t="s">
        <v>3</v>
      </c>
      <c r="F697" s="28">
        <v>134</v>
      </c>
      <c r="G697" s="13">
        <v>75</v>
      </c>
      <c r="H697" s="75">
        <v>342</v>
      </c>
      <c r="I697" s="13">
        <v>1471</v>
      </c>
      <c r="J697" s="13">
        <v>1494</v>
      </c>
      <c r="K697" s="13">
        <v>197</v>
      </c>
      <c r="L697" s="15">
        <f t="shared" si="21"/>
        <v>48.129183400267742</v>
      </c>
    </row>
    <row r="698" spans="1:12" x14ac:dyDescent="0.25">
      <c r="A698" s="13">
        <v>5</v>
      </c>
      <c r="B698" s="80" t="str">
        <f t="shared" si="20"/>
        <v>2016Praha 5</v>
      </c>
      <c r="C698" s="13">
        <v>2016</v>
      </c>
      <c r="D698" s="14" t="s">
        <v>7</v>
      </c>
      <c r="E698" s="14" t="s">
        <v>3</v>
      </c>
      <c r="F698" s="28">
        <v>143</v>
      </c>
      <c r="G698" s="13">
        <v>77</v>
      </c>
      <c r="H698" s="75">
        <v>328</v>
      </c>
      <c r="I698" s="13">
        <v>1161</v>
      </c>
      <c r="J698" s="13">
        <v>1119</v>
      </c>
      <c r="K698" s="13">
        <v>153</v>
      </c>
      <c r="L698" s="15">
        <f t="shared" si="21"/>
        <v>49.906166219839143</v>
      </c>
    </row>
    <row r="699" spans="1:12" x14ac:dyDescent="0.25">
      <c r="A699" s="13">
        <v>6</v>
      </c>
      <c r="B699" s="80" t="str">
        <f t="shared" si="20"/>
        <v>2016Praha 6</v>
      </c>
      <c r="C699" s="13">
        <v>2016</v>
      </c>
      <c r="D699" s="14" t="s">
        <v>8</v>
      </c>
      <c r="E699" s="14" t="s">
        <v>3</v>
      </c>
      <c r="F699" s="28">
        <v>174</v>
      </c>
      <c r="G699" s="13">
        <v>101</v>
      </c>
      <c r="H699" s="75">
        <v>445</v>
      </c>
      <c r="I699" s="13">
        <v>737</v>
      </c>
      <c r="J699" s="13">
        <v>735</v>
      </c>
      <c r="K699" s="13">
        <v>180</v>
      </c>
      <c r="L699" s="15">
        <f t="shared" si="21"/>
        <v>89.387755102040813</v>
      </c>
    </row>
    <row r="700" spans="1:12" x14ac:dyDescent="0.25">
      <c r="A700" s="13">
        <v>7</v>
      </c>
      <c r="B700" s="80" t="str">
        <f t="shared" si="20"/>
        <v>2016Praha 7</v>
      </c>
      <c r="C700" s="13">
        <v>2016</v>
      </c>
      <c r="D700" s="14" t="s">
        <v>9</v>
      </c>
      <c r="E700" s="14" t="s">
        <v>3</v>
      </c>
      <c r="F700" s="28">
        <v>243</v>
      </c>
      <c r="G700" s="13">
        <v>83</v>
      </c>
      <c r="H700" s="75">
        <v>521</v>
      </c>
      <c r="I700" s="13">
        <v>470</v>
      </c>
      <c r="J700" s="13">
        <v>467</v>
      </c>
      <c r="K700" s="13">
        <v>54</v>
      </c>
      <c r="L700" s="15">
        <f t="shared" si="21"/>
        <v>42.20556745182013</v>
      </c>
    </row>
    <row r="701" spans="1:12" x14ac:dyDescent="0.25">
      <c r="A701" s="13">
        <v>8</v>
      </c>
      <c r="B701" s="80" t="str">
        <f t="shared" si="20"/>
        <v>2016Praha 8</v>
      </c>
      <c r="C701" s="13">
        <v>2016</v>
      </c>
      <c r="D701" s="14" t="s">
        <v>10</v>
      </c>
      <c r="E701" s="14" t="s">
        <v>3</v>
      </c>
      <c r="F701" s="28">
        <v>123</v>
      </c>
      <c r="G701" s="13">
        <v>77</v>
      </c>
      <c r="H701" s="75">
        <v>288</v>
      </c>
      <c r="I701" s="13">
        <v>706</v>
      </c>
      <c r="J701" s="13">
        <v>734</v>
      </c>
      <c r="K701" s="13">
        <v>90</v>
      </c>
      <c r="L701" s="15">
        <f t="shared" si="21"/>
        <v>44.754768392370572</v>
      </c>
    </row>
    <row r="702" spans="1:12" x14ac:dyDescent="0.25">
      <c r="A702" s="13">
        <v>9</v>
      </c>
      <c r="B702" s="80" t="str">
        <f t="shared" si="20"/>
        <v>2016Praha 9</v>
      </c>
      <c r="C702" s="13">
        <v>2016</v>
      </c>
      <c r="D702" s="14" t="s">
        <v>11</v>
      </c>
      <c r="E702" s="14" t="s">
        <v>3</v>
      </c>
      <c r="F702" s="28">
        <v>95</v>
      </c>
      <c r="G702" s="13">
        <v>64</v>
      </c>
      <c r="H702" s="75">
        <v>194</v>
      </c>
      <c r="I702" s="13">
        <v>1066</v>
      </c>
      <c r="J702" s="13">
        <v>1039</v>
      </c>
      <c r="K702" s="13">
        <v>140</v>
      </c>
      <c r="L702" s="15">
        <f t="shared" si="21"/>
        <v>49.181905678537056</v>
      </c>
    </row>
    <row r="703" spans="1:12" x14ac:dyDescent="0.25">
      <c r="A703" s="13">
        <v>10</v>
      </c>
      <c r="B703" s="80" t="str">
        <f t="shared" si="20"/>
        <v>2016Praha 10</v>
      </c>
      <c r="C703" s="13">
        <v>2016</v>
      </c>
      <c r="D703" s="14" t="s">
        <v>12</v>
      </c>
      <c r="E703" s="14" t="s">
        <v>3</v>
      </c>
      <c r="F703" s="28">
        <v>162</v>
      </c>
      <c r="G703" s="13">
        <v>98</v>
      </c>
      <c r="H703" s="75">
        <v>350</v>
      </c>
      <c r="I703" s="13">
        <v>1028</v>
      </c>
      <c r="J703" s="13">
        <v>1053</v>
      </c>
      <c r="K703" s="13">
        <v>125</v>
      </c>
      <c r="L703" s="15">
        <f t="shared" si="21"/>
        <v>43.32858499525166</v>
      </c>
    </row>
    <row r="704" spans="1:12" x14ac:dyDescent="0.25">
      <c r="A704" s="13">
        <v>11</v>
      </c>
      <c r="B704" s="80" t="str">
        <f t="shared" si="20"/>
        <v>2016Beroun</v>
      </c>
      <c r="C704" s="13">
        <v>2016</v>
      </c>
      <c r="D704" s="14" t="s">
        <v>13</v>
      </c>
      <c r="E704" s="14" t="s">
        <v>14</v>
      </c>
      <c r="F704" s="28">
        <v>113</v>
      </c>
      <c r="G704" s="13">
        <v>50</v>
      </c>
      <c r="H704" s="75">
        <v>236</v>
      </c>
      <c r="I704" s="13">
        <v>565</v>
      </c>
      <c r="J704" s="13">
        <v>583</v>
      </c>
      <c r="K704" s="13">
        <v>37</v>
      </c>
      <c r="L704" s="15">
        <f t="shared" si="21"/>
        <v>23.164665523156089</v>
      </c>
    </row>
    <row r="705" spans="1:12" x14ac:dyDescent="0.25">
      <c r="A705" s="13">
        <v>12</v>
      </c>
      <c r="B705" s="80" t="str">
        <f t="shared" si="20"/>
        <v>2016Benešov</v>
      </c>
      <c r="C705" s="13">
        <v>2016</v>
      </c>
      <c r="D705" s="14" t="s">
        <v>15</v>
      </c>
      <c r="E705" s="14" t="s">
        <v>14</v>
      </c>
      <c r="F705" s="28">
        <v>180</v>
      </c>
      <c r="G705" s="13">
        <v>75</v>
      </c>
      <c r="H705" s="75">
        <v>491</v>
      </c>
      <c r="I705" s="13">
        <v>509</v>
      </c>
      <c r="J705" s="13">
        <v>515</v>
      </c>
      <c r="K705" s="13">
        <v>27</v>
      </c>
      <c r="L705" s="15">
        <f t="shared" si="21"/>
        <v>19.135922330097088</v>
      </c>
    </row>
    <row r="706" spans="1:12" x14ac:dyDescent="0.25">
      <c r="A706" s="13">
        <v>13</v>
      </c>
      <c r="B706" s="80" t="str">
        <f t="shared" si="20"/>
        <v>2016Kladno</v>
      </c>
      <c r="C706" s="13">
        <v>2016</v>
      </c>
      <c r="D706" s="14" t="s">
        <v>16</v>
      </c>
      <c r="E706" s="14" t="s">
        <v>14</v>
      </c>
      <c r="F706" s="28">
        <v>119</v>
      </c>
      <c r="G706" s="13">
        <v>70</v>
      </c>
      <c r="H706" s="75">
        <v>267</v>
      </c>
      <c r="I706" s="13">
        <v>1275</v>
      </c>
      <c r="J706" s="13">
        <v>1249</v>
      </c>
      <c r="K706" s="13">
        <v>143</v>
      </c>
      <c r="L706" s="15">
        <f t="shared" si="21"/>
        <v>41.789431545236184</v>
      </c>
    </row>
    <row r="707" spans="1:12" x14ac:dyDescent="0.25">
      <c r="A707" s="13">
        <v>14</v>
      </c>
      <c r="B707" s="80" t="str">
        <f t="shared" si="20"/>
        <v>2016Kolín</v>
      </c>
      <c r="C707" s="13">
        <v>2016</v>
      </c>
      <c r="D707" s="14" t="s">
        <v>17</v>
      </c>
      <c r="E707" s="14" t="s">
        <v>14</v>
      </c>
      <c r="F707" s="28">
        <v>166</v>
      </c>
      <c r="G707" s="13">
        <v>74</v>
      </c>
      <c r="H707" s="75">
        <v>458</v>
      </c>
      <c r="I707" s="13">
        <v>880</v>
      </c>
      <c r="J707" s="13">
        <v>904</v>
      </c>
      <c r="K707" s="13">
        <v>59</v>
      </c>
      <c r="L707" s="15">
        <f t="shared" si="21"/>
        <v>23.821902654867259</v>
      </c>
    </row>
    <row r="708" spans="1:12" x14ac:dyDescent="0.25">
      <c r="A708" s="13">
        <v>15</v>
      </c>
      <c r="B708" s="80" t="str">
        <f t="shared" si="20"/>
        <v>2016Kutná Hora</v>
      </c>
      <c r="C708" s="13">
        <v>2016</v>
      </c>
      <c r="D708" s="14" t="s">
        <v>18</v>
      </c>
      <c r="E708" s="14" t="s">
        <v>14</v>
      </c>
      <c r="F708" s="28">
        <v>100</v>
      </c>
      <c r="G708" s="13">
        <v>36</v>
      </c>
      <c r="H708" s="75">
        <v>224</v>
      </c>
      <c r="I708" s="13">
        <v>407</v>
      </c>
      <c r="J708" s="13">
        <v>401</v>
      </c>
      <c r="K708" s="13">
        <v>18</v>
      </c>
      <c r="L708" s="15">
        <f t="shared" si="21"/>
        <v>16.384039900249377</v>
      </c>
    </row>
    <row r="709" spans="1:12" x14ac:dyDescent="0.25">
      <c r="A709" s="13">
        <v>16</v>
      </c>
      <c r="B709" s="80" t="str">
        <f t="shared" si="20"/>
        <v>2016Mělník</v>
      </c>
      <c r="C709" s="13">
        <v>2016</v>
      </c>
      <c r="D709" s="14" t="s">
        <v>19</v>
      </c>
      <c r="E709" s="14" t="s">
        <v>14</v>
      </c>
      <c r="F709" s="28">
        <v>157</v>
      </c>
      <c r="G709" s="13">
        <v>95</v>
      </c>
      <c r="H709" s="75">
        <v>294</v>
      </c>
      <c r="I709" s="13">
        <v>882</v>
      </c>
      <c r="J709" s="13">
        <v>893</v>
      </c>
      <c r="K709" s="13">
        <v>74</v>
      </c>
      <c r="L709" s="15">
        <f t="shared" si="21"/>
        <v>30.246360582306831</v>
      </c>
    </row>
    <row r="710" spans="1:12" x14ac:dyDescent="0.25">
      <c r="A710" s="13">
        <v>17</v>
      </c>
      <c r="B710" s="80" t="str">
        <f t="shared" si="20"/>
        <v>2016Mladá Boleslav</v>
      </c>
      <c r="C710" s="13">
        <v>2016</v>
      </c>
      <c r="D710" s="14" t="s">
        <v>20</v>
      </c>
      <c r="E710" s="14" t="s">
        <v>14</v>
      </c>
      <c r="F710" s="28">
        <v>71</v>
      </c>
      <c r="G710" s="13">
        <v>40</v>
      </c>
      <c r="H710" s="75">
        <v>127</v>
      </c>
      <c r="I710" s="13">
        <v>782</v>
      </c>
      <c r="J710" s="13">
        <v>790</v>
      </c>
      <c r="K710" s="13">
        <v>43</v>
      </c>
      <c r="L710" s="15">
        <f t="shared" si="21"/>
        <v>19.867088607594937</v>
      </c>
    </row>
    <row r="711" spans="1:12" x14ac:dyDescent="0.25">
      <c r="A711" s="13">
        <v>18</v>
      </c>
      <c r="B711" s="80" t="str">
        <f t="shared" ref="B711:B774" si="22">CONCATENATE(C711,D711)</f>
        <v>2016Nymburk</v>
      </c>
      <c r="C711" s="13">
        <v>2016</v>
      </c>
      <c r="D711" s="14" t="s">
        <v>21</v>
      </c>
      <c r="E711" s="14" t="s">
        <v>14</v>
      </c>
      <c r="F711" s="28">
        <v>111</v>
      </c>
      <c r="G711" s="13">
        <v>56</v>
      </c>
      <c r="H711" s="75">
        <v>246</v>
      </c>
      <c r="I711" s="13">
        <v>733</v>
      </c>
      <c r="J711" s="13">
        <v>729</v>
      </c>
      <c r="K711" s="13">
        <v>54</v>
      </c>
      <c r="L711" s="15">
        <f t="shared" ref="L711:L774" si="23">K711/J711*365</f>
        <v>27.037037037037035</v>
      </c>
    </row>
    <row r="712" spans="1:12" x14ac:dyDescent="0.25">
      <c r="A712" s="13">
        <v>19</v>
      </c>
      <c r="B712" s="80" t="str">
        <f t="shared" si="22"/>
        <v>2016Praha-Východ</v>
      </c>
      <c r="C712" s="13">
        <v>2016</v>
      </c>
      <c r="D712" s="14" t="s">
        <v>134</v>
      </c>
      <c r="E712" s="14" t="s">
        <v>14</v>
      </c>
      <c r="F712" s="28">
        <v>136</v>
      </c>
      <c r="G712" s="13">
        <v>85</v>
      </c>
      <c r="H712" s="75">
        <v>292</v>
      </c>
      <c r="I712" s="13">
        <v>1065</v>
      </c>
      <c r="J712" s="13">
        <v>1067</v>
      </c>
      <c r="K712" s="13">
        <v>85</v>
      </c>
      <c r="L712" s="15">
        <f t="shared" si="23"/>
        <v>29.076850984067477</v>
      </c>
    </row>
    <row r="713" spans="1:12" x14ac:dyDescent="0.25">
      <c r="A713" s="13">
        <v>20</v>
      </c>
      <c r="B713" s="80" t="str">
        <f t="shared" si="22"/>
        <v>2016Praha-Západ</v>
      </c>
      <c r="C713" s="13">
        <v>2016</v>
      </c>
      <c r="D713" s="14" t="s">
        <v>135</v>
      </c>
      <c r="E713" s="14" t="s">
        <v>14</v>
      </c>
      <c r="F713" s="28">
        <v>212</v>
      </c>
      <c r="G713" s="13">
        <v>70</v>
      </c>
      <c r="H713" s="75">
        <v>436</v>
      </c>
      <c r="I713" s="13">
        <v>1090</v>
      </c>
      <c r="J713" s="13">
        <v>1098</v>
      </c>
      <c r="K713" s="13">
        <v>36</v>
      </c>
      <c r="L713" s="15">
        <f t="shared" si="23"/>
        <v>11.967213114754099</v>
      </c>
    </row>
    <row r="714" spans="1:12" x14ac:dyDescent="0.25">
      <c r="A714" s="13">
        <v>21</v>
      </c>
      <c r="B714" s="80" t="str">
        <f t="shared" si="22"/>
        <v>2016Příbram</v>
      </c>
      <c r="C714" s="13">
        <v>2016</v>
      </c>
      <c r="D714" s="14" t="s">
        <v>22</v>
      </c>
      <c r="E714" s="14" t="s">
        <v>14</v>
      </c>
      <c r="F714" s="28">
        <v>198</v>
      </c>
      <c r="G714" s="13">
        <v>92</v>
      </c>
      <c r="H714" s="75">
        <v>525</v>
      </c>
      <c r="I714" s="13">
        <v>848</v>
      </c>
      <c r="J714" s="13">
        <v>877</v>
      </c>
      <c r="K714" s="13">
        <v>34</v>
      </c>
      <c r="L714" s="15">
        <f t="shared" si="23"/>
        <v>14.150513112884836</v>
      </c>
    </row>
    <row r="715" spans="1:12" x14ac:dyDescent="0.25">
      <c r="A715" s="13">
        <v>22</v>
      </c>
      <c r="B715" s="80" t="str">
        <f t="shared" si="22"/>
        <v>2016Rakovník</v>
      </c>
      <c r="C715" s="13">
        <v>2016</v>
      </c>
      <c r="D715" s="14" t="s">
        <v>23</v>
      </c>
      <c r="E715" s="14" t="s">
        <v>14</v>
      </c>
      <c r="F715" s="28">
        <v>166</v>
      </c>
      <c r="G715" s="13">
        <v>67</v>
      </c>
      <c r="H715" s="75">
        <v>465</v>
      </c>
      <c r="I715" s="13">
        <v>334</v>
      </c>
      <c r="J715" s="13">
        <v>337</v>
      </c>
      <c r="K715" s="13">
        <v>21</v>
      </c>
      <c r="L715" s="15">
        <f t="shared" si="23"/>
        <v>22.744807121661722</v>
      </c>
    </row>
    <row r="716" spans="1:12" x14ac:dyDescent="0.25">
      <c r="A716" s="13">
        <v>23</v>
      </c>
      <c r="B716" s="80" t="str">
        <f t="shared" si="22"/>
        <v>2016České Budějovice</v>
      </c>
      <c r="C716" s="13">
        <v>2016</v>
      </c>
      <c r="D716" s="14" t="s">
        <v>24</v>
      </c>
      <c r="E716" s="14" t="s">
        <v>25</v>
      </c>
      <c r="F716" s="28">
        <v>178</v>
      </c>
      <c r="G716" s="13">
        <v>118</v>
      </c>
      <c r="H716" s="75">
        <v>400</v>
      </c>
      <c r="I716" s="13">
        <v>1830</v>
      </c>
      <c r="J716" s="13">
        <v>1850</v>
      </c>
      <c r="K716" s="13">
        <v>323</v>
      </c>
      <c r="L716" s="15">
        <f t="shared" si="23"/>
        <v>63.727027027027027</v>
      </c>
    </row>
    <row r="717" spans="1:12" x14ac:dyDescent="0.25">
      <c r="A717" s="13">
        <v>24</v>
      </c>
      <c r="B717" s="80" t="str">
        <f t="shared" si="22"/>
        <v>2016Český Krumlov</v>
      </c>
      <c r="C717" s="13">
        <v>2016</v>
      </c>
      <c r="D717" s="14" t="s">
        <v>26</v>
      </c>
      <c r="E717" s="14" t="s">
        <v>25</v>
      </c>
      <c r="F717" s="28">
        <v>102</v>
      </c>
      <c r="G717" s="13">
        <v>70</v>
      </c>
      <c r="H717" s="75">
        <v>204</v>
      </c>
      <c r="I717" s="13">
        <v>464</v>
      </c>
      <c r="J717" s="13">
        <v>465</v>
      </c>
      <c r="K717" s="13">
        <v>49</v>
      </c>
      <c r="L717" s="15">
        <f t="shared" si="23"/>
        <v>38.462365591397848</v>
      </c>
    </row>
    <row r="718" spans="1:12" x14ac:dyDescent="0.25">
      <c r="A718" s="13">
        <v>25</v>
      </c>
      <c r="B718" s="80" t="str">
        <f t="shared" si="22"/>
        <v>2016Jindřichův Hradec</v>
      </c>
      <c r="C718" s="13">
        <v>2016</v>
      </c>
      <c r="D718" s="14" t="s">
        <v>27</v>
      </c>
      <c r="E718" s="14" t="s">
        <v>25</v>
      </c>
      <c r="F718" s="28">
        <v>119</v>
      </c>
      <c r="G718" s="13">
        <v>55</v>
      </c>
      <c r="H718" s="75">
        <v>350</v>
      </c>
      <c r="I718" s="13">
        <v>675</v>
      </c>
      <c r="J718" s="13">
        <v>667</v>
      </c>
      <c r="K718" s="13">
        <v>65</v>
      </c>
      <c r="L718" s="15">
        <f t="shared" si="23"/>
        <v>35.569715142428784</v>
      </c>
    </row>
    <row r="719" spans="1:12" x14ac:dyDescent="0.25">
      <c r="A719" s="13">
        <v>26</v>
      </c>
      <c r="B719" s="80" t="str">
        <f t="shared" si="22"/>
        <v>2016Pelhřimov</v>
      </c>
      <c r="C719" s="13">
        <v>2016</v>
      </c>
      <c r="D719" s="14" t="s">
        <v>28</v>
      </c>
      <c r="E719" s="14" t="s">
        <v>25</v>
      </c>
      <c r="F719" s="28">
        <v>91</v>
      </c>
      <c r="G719" s="13">
        <v>55</v>
      </c>
      <c r="H719" s="75">
        <v>193</v>
      </c>
      <c r="I719" s="13">
        <v>367</v>
      </c>
      <c r="J719" s="13">
        <v>385</v>
      </c>
      <c r="K719" s="13">
        <v>24</v>
      </c>
      <c r="L719" s="15">
        <f t="shared" si="23"/>
        <v>22.753246753246753</v>
      </c>
    </row>
    <row r="720" spans="1:12" x14ac:dyDescent="0.25">
      <c r="A720" s="13">
        <v>27</v>
      </c>
      <c r="B720" s="80" t="str">
        <f t="shared" si="22"/>
        <v>2016Písek</v>
      </c>
      <c r="C720" s="13">
        <v>2016</v>
      </c>
      <c r="D720" s="14" t="s">
        <v>29</v>
      </c>
      <c r="E720" s="14" t="s">
        <v>25</v>
      </c>
      <c r="F720" s="28">
        <v>178</v>
      </c>
      <c r="G720" s="13">
        <v>103</v>
      </c>
      <c r="H720" s="75">
        <v>384</v>
      </c>
      <c r="I720" s="13">
        <v>474</v>
      </c>
      <c r="J720" s="13">
        <v>482</v>
      </c>
      <c r="K720" s="13">
        <v>67</v>
      </c>
      <c r="L720" s="15">
        <f t="shared" si="23"/>
        <v>50.736514522821579</v>
      </c>
    </row>
    <row r="721" spans="1:12" x14ac:dyDescent="0.25">
      <c r="A721" s="13">
        <v>28</v>
      </c>
      <c r="B721" s="80" t="str">
        <f t="shared" si="22"/>
        <v>2016Prachatice</v>
      </c>
      <c r="C721" s="13">
        <v>2016</v>
      </c>
      <c r="D721" s="14" t="s">
        <v>30</v>
      </c>
      <c r="E721" s="14" t="s">
        <v>25</v>
      </c>
      <c r="F721" s="28">
        <v>158</v>
      </c>
      <c r="G721" s="13">
        <v>84</v>
      </c>
      <c r="H721" s="75">
        <v>462</v>
      </c>
      <c r="I721" s="13">
        <v>387</v>
      </c>
      <c r="J721" s="13">
        <v>371</v>
      </c>
      <c r="K721" s="13">
        <v>69</v>
      </c>
      <c r="L721" s="15">
        <f t="shared" si="23"/>
        <v>67.884097035040426</v>
      </c>
    </row>
    <row r="722" spans="1:12" x14ac:dyDescent="0.25">
      <c r="A722" s="13">
        <v>29</v>
      </c>
      <c r="B722" s="80" t="str">
        <f t="shared" si="22"/>
        <v>2016Strakonice</v>
      </c>
      <c r="C722" s="13">
        <v>2016</v>
      </c>
      <c r="D722" s="14" t="s">
        <v>31</v>
      </c>
      <c r="E722" s="14" t="s">
        <v>25</v>
      </c>
      <c r="F722" s="28">
        <v>111</v>
      </c>
      <c r="G722" s="13">
        <v>72</v>
      </c>
      <c r="H722" s="75">
        <v>241</v>
      </c>
      <c r="I722" s="13">
        <v>527</v>
      </c>
      <c r="J722" s="13">
        <v>533</v>
      </c>
      <c r="K722" s="13">
        <v>56</v>
      </c>
      <c r="L722" s="15">
        <f t="shared" si="23"/>
        <v>38.348968105065666</v>
      </c>
    </row>
    <row r="723" spans="1:12" x14ac:dyDescent="0.25">
      <c r="A723" s="13">
        <v>30</v>
      </c>
      <c r="B723" s="80" t="str">
        <f t="shared" si="22"/>
        <v>2016Tábor</v>
      </c>
      <c r="C723" s="13">
        <v>2016</v>
      </c>
      <c r="D723" s="14" t="s">
        <v>32</v>
      </c>
      <c r="E723" s="14" t="s">
        <v>25</v>
      </c>
      <c r="F723" s="28">
        <v>154</v>
      </c>
      <c r="G723" s="13">
        <v>87</v>
      </c>
      <c r="H723" s="75">
        <v>379</v>
      </c>
      <c r="I723" s="13">
        <v>599</v>
      </c>
      <c r="J723" s="13">
        <v>598</v>
      </c>
      <c r="K723" s="13">
        <v>86</v>
      </c>
      <c r="L723" s="15">
        <f t="shared" si="23"/>
        <v>52.491638795986617</v>
      </c>
    </row>
    <row r="724" spans="1:12" x14ac:dyDescent="0.25">
      <c r="A724" s="13">
        <v>31</v>
      </c>
      <c r="B724" s="80" t="str">
        <f t="shared" si="22"/>
        <v>2016Domažlice</v>
      </c>
      <c r="C724" s="13">
        <v>2016</v>
      </c>
      <c r="D724" s="14" t="s">
        <v>33</v>
      </c>
      <c r="E724" s="14" t="s">
        <v>34</v>
      </c>
      <c r="F724" s="28">
        <v>172</v>
      </c>
      <c r="G724" s="13">
        <v>82</v>
      </c>
      <c r="H724" s="75">
        <v>401</v>
      </c>
      <c r="I724" s="13">
        <v>414</v>
      </c>
      <c r="J724" s="13">
        <v>428</v>
      </c>
      <c r="K724" s="13">
        <v>51</v>
      </c>
      <c r="L724" s="15">
        <f t="shared" si="23"/>
        <v>43.492990654205606</v>
      </c>
    </row>
    <row r="725" spans="1:12" x14ac:dyDescent="0.25">
      <c r="A725" s="13">
        <v>32</v>
      </c>
      <c r="B725" s="80" t="str">
        <f t="shared" si="22"/>
        <v>2016Cheb</v>
      </c>
      <c r="C725" s="13">
        <v>2016</v>
      </c>
      <c r="D725" s="14" t="s">
        <v>35</v>
      </c>
      <c r="E725" s="14" t="s">
        <v>34</v>
      </c>
      <c r="F725" s="28">
        <v>289</v>
      </c>
      <c r="G725" s="13">
        <v>151</v>
      </c>
      <c r="H725" s="75">
        <v>669</v>
      </c>
      <c r="I725" s="13">
        <v>902</v>
      </c>
      <c r="J725" s="13">
        <v>914</v>
      </c>
      <c r="K725" s="13">
        <v>274</v>
      </c>
      <c r="L725" s="15">
        <f t="shared" si="23"/>
        <v>109.42013129102845</v>
      </c>
    </row>
    <row r="726" spans="1:12" x14ac:dyDescent="0.25">
      <c r="A726" s="13">
        <v>33</v>
      </c>
      <c r="B726" s="80" t="str">
        <f t="shared" si="22"/>
        <v>2016Karlovy Vary</v>
      </c>
      <c r="C726" s="13">
        <v>2016</v>
      </c>
      <c r="D726" s="14" t="s">
        <v>36</v>
      </c>
      <c r="E726" s="14" t="s">
        <v>34</v>
      </c>
      <c r="F726" s="28">
        <v>267</v>
      </c>
      <c r="G726" s="13">
        <v>125</v>
      </c>
      <c r="H726" s="75">
        <v>580</v>
      </c>
      <c r="I726" s="13">
        <v>1064</v>
      </c>
      <c r="J726" s="13">
        <v>1149</v>
      </c>
      <c r="K726" s="13">
        <v>182</v>
      </c>
      <c r="L726" s="15">
        <f t="shared" si="23"/>
        <v>57.815491731940817</v>
      </c>
    </row>
    <row r="727" spans="1:12" x14ac:dyDescent="0.25">
      <c r="A727" s="13">
        <v>34</v>
      </c>
      <c r="B727" s="80" t="str">
        <f t="shared" si="22"/>
        <v>2016Klatovy</v>
      </c>
      <c r="C727" s="13">
        <v>2016</v>
      </c>
      <c r="D727" s="14" t="s">
        <v>37</v>
      </c>
      <c r="E727" s="14" t="s">
        <v>34</v>
      </c>
      <c r="F727" s="28">
        <v>152</v>
      </c>
      <c r="G727" s="13">
        <v>86</v>
      </c>
      <c r="H727" s="75">
        <v>321</v>
      </c>
      <c r="I727" s="13">
        <v>544</v>
      </c>
      <c r="J727" s="13">
        <v>533</v>
      </c>
      <c r="K727" s="13">
        <v>94</v>
      </c>
      <c r="L727" s="15">
        <f t="shared" si="23"/>
        <v>64.371482176360232</v>
      </c>
    </row>
    <row r="728" spans="1:12" x14ac:dyDescent="0.25">
      <c r="A728" s="13">
        <v>35</v>
      </c>
      <c r="B728" s="80" t="str">
        <f t="shared" si="22"/>
        <v>2016Plzeň-jih</v>
      </c>
      <c r="C728" s="13">
        <v>2016</v>
      </c>
      <c r="D728" s="14" t="s">
        <v>38</v>
      </c>
      <c r="E728" s="14" t="s">
        <v>34</v>
      </c>
      <c r="F728" s="28">
        <v>174</v>
      </c>
      <c r="G728" s="13">
        <v>91</v>
      </c>
      <c r="H728" s="75">
        <v>405</v>
      </c>
      <c r="I728" s="13">
        <v>389</v>
      </c>
      <c r="J728" s="13">
        <v>340</v>
      </c>
      <c r="K728" s="13">
        <v>100</v>
      </c>
      <c r="L728" s="15">
        <f t="shared" si="23"/>
        <v>107.35294117647059</v>
      </c>
    </row>
    <row r="729" spans="1:12" x14ac:dyDescent="0.25">
      <c r="A729" s="13">
        <v>36</v>
      </c>
      <c r="B729" s="80" t="str">
        <f t="shared" si="22"/>
        <v>2016Plzeň-Město</v>
      </c>
      <c r="C729" s="13">
        <v>2016</v>
      </c>
      <c r="D729" s="14" t="s">
        <v>136</v>
      </c>
      <c r="E729" s="14" t="s">
        <v>34</v>
      </c>
      <c r="F729" s="28">
        <v>191</v>
      </c>
      <c r="G729" s="13">
        <v>110</v>
      </c>
      <c r="H729" s="75">
        <v>449</v>
      </c>
      <c r="I729" s="13">
        <v>1643</v>
      </c>
      <c r="J729" s="13">
        <v>1672</v>
      </c>
      <c r="K729" s="13">
        <v>316</v>
      </c>
      <c r="L729" s="15">
        <f t="shared" si="23"/>
        <v>68.983253588516746</v>
      </c>
    </row>
    <row r="730" spans="1:12" x14ac:dyDescent="0.25">
      <c r="A730" s="13">
        <v>37</v>
      </c>
      <c r="B730" s="80" t="str">
        <f t="shared" si="22"/>
        <v>2016Plzeň-sever</v>
      </c>
      <c r="C730" s="13">
        <v>2016</v>
      </c>
      <c r="D730" s="14" t="s">
        <v>39</v>
      </c>
      <c r="E730" s="14" t="s">
        <v>34</v>
      </c>
      <c r="F730" s="28">
        <v>416</v>
      </c>
      <c r="G730" s="13">
        <v>175</v>
      </c>
      <c r="H730" s="75">
        <v>1000</v>
      </c>
      <c r="I730" s="13">
        <v>467</v>
      </c>
      <c r="J730" s="13">
        <v>445</v>
      </c>
      <c r="K730" s="13">
        <v>127</v>
      </c>
      <c r="L730" s="15">
        <f t="shared" si="23"/>
        <v>104.16853932584269</v>
      </c>
    </row>
    <row r="731" spans="1:12" x14ac:dyDescent="0.25">
      <c r="A731" s="13">
        <v>38</v>
      </c>
      <c r="B731" s="80" t="str">
        <f t="shared" si="22"/>
        <v>2016Rokycany</v>
      </c>
      <c r="C731" s="13">
        <v>2016</v>
      </c>
      <c r="D731" s="14" t="s">
        <v>40</v>
      </c>
      <c r="E731" s="14" t="s">
        <v>34</v>
      </c>
      <c r="F731" s="28">
        <v>210</v>
      </c>
      <c r="G731" s="13">
        <v>114</v>
      </c>
      <c r="H731" s="75">
        <v>471</v>
      </c>
      <c r="I731" s="13">
        <v>297</v>
      </c>
      <c r="J731" s="13">
        <v>310</v>
      </c>
      <c r="K731" s="13">
        <v>58</v>
      </c>
      <c r="L731" s="15">
        <f t="shared" si="23"/>
        <v>68.290322580645167</v>
      </c>
    </row>
    <row r="732" spans="1:12" x14ac:dyDescent="0.25">
      <c r="A732" s="13">
        <v>39</v>
      </c>
      <c r="B732" s="80" t="str">
        <f t="shared" si="22"/>
        <v>2016Sokolov</v>
      </c>
      <c r="C732" s="13">
        <v>2016</v>
      </c>
      <c r="D732" s="14" t="s">
        <v>41</v>
      </c>
      <c r="E732" s="14" t="s">
        <v>34</v>
      </c>
      <c r="F732" s="28">
        <v>185</v>
      </c>
      <c r="G732" s="13">
        <v>92</v>
      </c>
      <c r="H732" s="75">
        <v>434</v>
      </c>
      <c r="I732" s="13">
        <v>845</v>
      </c>
      <c r="J732" s="13">
        <v>840</v>
      </c>
      <c r="K732" s="13">
        <v>166</v>
      </c>
      <c r="L732" s="15">
        <f t="shared" si="23"/>
        <v>72.13095238095238</v>
      </c>
    </row>
    <row r="733" spans="1:12" x14ac:dyDescent="0.25">
      <c r="A733" s="13">
        <v>40</v>
      </c>
      <c r="B733" s="80" t="str">
        <f t="shared" si="22"/>
        <v>2016Tachov</v>
      </c>
      <c r="C733" s="13">
        <v>2016</v>
      </c>
      <c r="D733" s="14" t="s">
        <v>42</v>
      </c>
      <c r="E733" s="14" t="s">
        <v>34</v>
      </c>
      <c r="F733" s="28">
        <v>185</v>
      </c>
      <c r="G733" s="13">
        <v>86</v>
      </c>
      <c r="H733" s="75">
        <v>436</v>
      </c>
      <c r="I733" s="13">
        <v>425</v>
      </c>
      <c r="J733" s="13">
        <v>429</v>
      </c>
      <c r="K733" s="13">
        <v>84</v>
      </c>
      <c r="L733" s="15">
        <f t="shared" si="23"/>
        <v>71.468531468531467</v>
      </c>
    </row>
    <row r="734" spans="1:12" x14ac:dyDescent="0.25">
      <c r="A734" s="13">
        <v>41</v>
      </c>
      <c r="B734" s="80" t="str">
        <f t="shared" si="22"/>
        <v>2016Česká Lípa</v>
      </c>
      <c r="C734" s="13">
        <v>2016</v>
      </c>
      <c r="D734" s="14" t="s">
        <v>43</v>
      </c>
      <c r="E734" s="14" t="s">
        <v>44</v>
      </c>
      <c r="F734" s="28">
        <v>380</v>
      </c>
      <c r="G734" s="13">
        <v>260</v>
      </c>
      <c r="H734" s="75">
        <v>823</v>
      </c>
      <c r="I734" s="13">
        <v>1182</v>
      </c>
      <c r="J734" s="13">
        <v>1464</v>
      </c>
      <c r="K734" s="13">
        <v>436</v>
      </c>
      <c r="L734" s="15">
        <f t="shared" si="23"/>
        <v>108.70218579234972</v>
      </c>
    </row>
    <row r="735" spans="1:12" x14ac:dyDescent="0.25">
      <c r="A735" s="13">
        <v>42</v>
      </c>
      <c r="B735" s="80" t="str">
        <f t="shared" si="22"/>
        <v>2016Děčín</v>
      </c>
      <c r="C735" s="13">
        <v>2016</v>
      </c>
      <c r="D735" s="14" t="s">
        <v>45</v>
      </c>
      <c r="E735" s="14" t="s">
        <v>44</v>
      </c>
      <c r="F735" s="28">
        <v>478</v>
      </c>
      <c r="G735" s="13">
        <v>370</v>
      </c>
      <c r="H735" s="75">
        <v>1074</v>
      </c>
      <c r="I735" s="13">
        <v>1831</v>
      </c>
      <c r="J735" s="13">
        <v>2064</v>
      </c>
      <c r="K735" s="13">
        <v>943</v>
      </c>
      <c r="L735" s="15">
        <f t="shared" si="23"/>
        <v>166.7611434108527</v>
      </c>
    </row>
    <row r="736" spans="1:12" x14ac:dyDescent="0.25">
      <c r="A736" s="13">
        <v>43</v>
      </c>
      <c r="B736" s="80" t="str">
        <f t="shared" si="22"/>
        <v>2016Chomutov</v>
      </c>
      <c r="C736" s="13">
        <v>2016</v>
      </c>
      <c r="D736" s="14" t="s">
        <v>46</v>
      </c>
      <c r="E736" s="14" t="s">
        <v>44</v>
      </c>
      <c r="F736" s="28">
        <v>486</v>
      </c>
      <c r="G736" s="13">
        <v>339</v>
      </c>
      <c r="H736" s="75">
        <v>1114</v>
      </c>
      <c r="I736" s="13">
        <v>1532</v>
      </c>
      <c r="J736" s="13">
        <v>1531</v>
      </c>
      <c r="K736" s="13">
        <v>760</v>
      </c>
      <c r="L736" s="15">
        <f t="shared" si="23"/>
        <v>181.18876551273678</v>
      </c>
    </row>
    <row r="737" spans="1:12" x14ac:dyDescent="0.25">
      <c r="A737" s="13">
        <v>44</v>
      </c>
      <c r="B737" s="80" t="str">
        <f t="shared" si="22"/>
        <v>2016Jablonec nad Nisou</v>
      </c>
      <c r="C737" s="13">
        <v>2016</v>
      </c>
      <c r="D737" s="14" t="s">
        <v>47</v>
      </c>
      <c r="E737" s="14" t="s">
        <v>44</v>
      </c>
      <c r="F737" s="28">
        <v>448</v>
      </c>
      <c r="G737" s="13">
        <v>264</v>
      </c>
      <c r="H737" s="75">
        <v>1113</v>
      </c>
      <c r="I737" s="13">
        <v>724</v>
      </c>
      <c r="J737" s="13">
        <v>805</v>
      </c>
      <c r="K737" s="13">
        <v>328</v>
      </c>
      <c r="L737" s="15">
        <f t="shared" si="23"/>
        <v>148.72049689440993</v>
      </c>
    </row>
    <row r="738" spans="1:12" x14ac:dyDescent="0.25">
      <c r="A738" s="13">
        <v>45</v>
      </c>
      <c r="B738" s="80" t="str">
        <f t="shared" si="22"/>
        <v>2016Liberec</v>
      </c>
      <c r="C738" s="13">
        <v>2016</v>
      </c>
      <c r="D738" s="14" t="s">
        <v>48</v>
      </c>
      <c r="E738" s="14" t="s">
        <v>44</v>
      </c>
      <c r="F738" s="28">
        <v>404</v>
      </c>
      <c r="G738" s="13">
        <v>364</v>
      </c>
      <c r="H738" s="75">
        <v>839</v>
      </c>
      <c r="I738" s="13">
        <v>1832</v>
      </c>
      <c r="J738" s="13">
        <v>1764</v>
      </c>
      <c r="K738" s="13">
        <v>774</v>
      </c>
      <c r="L738" s="15">
        <f t="shared" si="23"/>
        <v>160.15306122448979</v>
      </c>
    </row>
    <row r="739" spans="1:12" x14ac:dyDescent="0.25">
      <c r="A739" s="13">
        <v>46</v>
      </c>
      <c r="B739" s="80" t="str">
        <f t="shared" si="22"/>
        <v>2016Litoměřice</v>
      </c>
      <c r="C739" s="13">
        <v>2016</v>
      </c>
      <c r="D739" s="14" t="s">
        <v>49</v>
      </c>
      <c r="E739" s="14" t="s">
        <v>44</v>
      </c>
      <c r="F739" s="28">
        <v>318</v>
      </c>
      <c r="G739" s="13">
        <v>153</v>
      </c>
      <c r="H739" s="75">
        <v>839</v>
      </c>
      <c r="I739" s="13">
        <v>1022</v>
      </c>
      <c r="J739" s="13">
        <v>1107</v>
      </c>
      <c r="K739" s="13">
        <v>256</v>
      </c>
      <c r="L739" s="15">
        <f t="shared" si="23"/>
        <v>84.408310749774159</v>
      </c>
    </row>
    <row r="740" spans="1:12" x14ac:dyDescent="0.25">
      <c r="A740" s="13">
        <v>47</v>
      </c>
      <c r="B740" s="80" t="str">
        <f t="shared" si="22"/>
        <v>2016Louny</v>
      </c>
      <c r="C740" s="13">
        <v>2016</v>
      </c>
      <c r="D740" s="14" t="s">
        <v>50</v>
      </c>
      <c r="E740" s="14" t="s">
        <v>44</v>
      </c>
      <c r="F740" s="28">
        <v>152</v>
      </c>
      <c r="G740" s="13">
        <v>82</v>
      </c>
      <c r="H740" s="75">
        <v>353</v>
      </c>
      <c r="I740" s="13">
        <v>642</v>
      </c>
      <c r="J740" s="13">
        <v>633</v>
      </c>
      <c r="K740" s="13">
        <v>135</v>
      </c>
      <c r="L740" s="15">
        <f t="shared" si="23"/>
        <v>77.843601895734594</v>
      </c>
    </row>
    <row r="741" spans="1:12" x14ac:dyDescent="0.25">
      <c r="A741" s="13">
        <v>48</v>
      </c>
      <c r="B741" s="80" t="str">
        <f t="shared" si="22"/>
        <v>2016Most</v>
      </c>
      <c r="C741" s="13">
        <v>2016</v>
      </c>
      <c r="D741" s="14" t="s">
        <v>51</v>
      </c>
      <c r="E741" s="14" t="s">
        <v>44</v>
      </c>
      <c r="F741" s="28">
        <v>208</v>
      </c>
      <c r="G741" s="13">
        <v>117</v>
      </c>
      <c r="H741" s="75">
        <v>412</v>
      </c>
      <c r="I741" s="13">
        <v>1326</v>
      </c>
      <c r="J741" s="13">
        <v>1311</v>
      </c>
      <c r="K741" s="13">
        <v>366</v>
      </c>
      <c r="L741" s="15">
        <f t="shared" si="23"/>
        <v>101.89931350114416</v>
      </c>
    </row>
    <row r="742" spans="1:12" x14ac:dyDescent="0.25">
      <c r="A742" s="13">
        <v>49</v>
      </c>
      <c r="B742" s="80" t="str">
        <f t="shared" si="22"/>
        <v>2016Teplice</v>
      </c>
      <c r="C742" s="13">
        <v>2016</v>
      </c>
      <c r="D742" s="14" t="s">
        <v>52</v>
      </c>
      <c r="E742" s="14" t="s">
        <v>44</v>
      </c>
      <c r="F742" s="28">
        <v>125</v>
      </c>
      <c r="G742" s="13">
        <v>52</v>
      </c>
      <c r="H742" s="75">
        <v>293</v>
      </c>
      <c r="I742" s="13">
        <v>1516</v>
      </c>
      <c r="J742" s="13">
        <v>1526</v>
      </c>
      <c r="K742" s="13">
        <v>149</v>
      </c>
      <c r="L742" s="15">
        <f t="shared" si="23"/>
        <v>35.638925294888601</v>
      </c>
    </row>
    <row r="743" spans="1:12" x14ac:dyDescent="0.25">
      <c r="A743" s="13">
        <v>50</v>
      </c>
      <c r="B743" s="80" t="str">
        <f t="shared" si="22"/>
        <v>2016Ústí nad Labem</v>
      </c>
      <c r="C743" s="13">
        <v>2016</v>
      </c>
      <c r="D743" s="14" t="s">
        <v>53</v>
      </c>
      <c r="E743" s="14" t="s">
        <v>44</v>
      </c>
      <c r="F743" s="28">
        <v>512</v>
      </c>
      <c r="G743" s="13">
        <v>385</v>
      </c>
      <c r="H743" s="75">
        <v>1086</v>
      </c>
      <c r="I743" s="13">
        <v>1939</v>
      </c>
      <c r="J743" s="13">
        <v>2119</v>
      </c>
      <c r="K743" s="13">
        <v>963</v>
      </c>
      <c r="L743" s="15">
        <f t="shared" si="23"/>
        <v>165.87777253421424</v>
      </c>
    </row>
    <row r="744" spans="1:12" x14ac:dyDescent="0.25">
      <c r="A744" s="13">
        <v>51</v>
      </c>
      <c r="B744" s="80" t="str">
        <f t="shared" si="22"/>
        <v>2016Havlíčkův Brod</v>
      </c>
      <c r="C744" s="13">
        <v>2016</v>
      </c>
      <c r="D744" s="14" t="s">
        <v>54</v>
      </c>
      <c r="E744" s="14" t="s">
        <v>55</v>
      </c>
      <c r="F744" s="28">
        <v>138</v>
      </c>
      <c r="G744" s="13">
        <v>81</v>
      </c>
      <c r="H744" s="75">
        <v>349</v>
      </c>
      <c r="I744" s="13">
        <v>525</v>
      </c>
      <c r="J744" s="13">
        <v>509</v>
      </c>
      <c r="K744" s="13">
        <v>55</v>
      </c>
      <c r="L744" s="15">
        <f t="shared" si="23"/>
        <v>39.440078585461691</v>
      </c>
    </row>
    <row r="745" spans="1:12" x14ac:dyDescent="0.25">
      <c r="A745" s="13">
        <v>52</v>
      </c>
      <c r="B745" s="80" t="str">
        <f t="shared" si="22"/>
        <v>2016Hradec Králové</v>
      </c>
      <c r="C745" s="13">
        <v>2016</v>
      </c>
      <c r="D745" s="14" t="s">
        <v>56</v>
      </c>
      <c r="E745" s="14" t="s">
        <v>55</v>
      </c>
      <c r="F745" s="28">
        <v>159</v>
      </c>
      <c r="G745" s="13">
        <v>76</v>
      </c>
      <c r="H745" s="75">
        <v>369</v>
      </c>
      <c r="I745" s="13">
        <v>891</v>
      </c>
      <c r="J745" s="13">
        <v>886</v>
      </c>
      <c r="K745" s="13">
        <v>104</v>
      </c>
      <c r="L745" s="15">
        <f t="shared" si="23"/>
        <v>42.844243792325059</v>
      </c>
    </row>
    <row r="746" spans="1:12" x14ac:dyDescent="0.25">
      <c r="A746" s="13">
        <v>53</v>
      </c>
      <c r="B746" s="80" t="str">
        <f t="shared" si="22"/>
        <v>2016Chrudim</v>
      </c>
      <c r="C746" s="13">
        <v>2016</v>
      </c>
      <c r="D746" s="14" t="s">
        <v>57</v>
      </c>
      <c r="E746" s="14" t="s">
        <v>55</v>
      </c>
      <c r="F746" s="28">
        <v>98</v>
      </c>
      <c r="G746" s="13">
        <v>50</v>
      </c>
      <c r="H746" s="75">
        <v>184</v>
      </c>
      <c r="I746" s="13">
        <v>517</v>
      </c>
      <c r="J746" s="13">
        <v>512</v>
      </c>
      <c r="K746" s="13">
        <v>30</v>
      </c>
      <c r="L746" s="15">
        <f t="shared" si="23"/>
        <v>21.38671875</v>
      </c>
    </row>
    <row r="747" spans="1:12" x14ac:dyDescent="0.25">
      <c r="A747" s="13">
        <v>54</v>
      </c>
      <c r="B747" s="80" t="str">
        <f t="shared" si="22"/>
        <v>2016Jičín</v>
      </c>
      <c r="C747" s="13">
        <v>2016</v>
      </c>
      <c r="D747" s="14" t="s">
        <v>58</v>
      </c>
      <c r="E747" s="14" t="s">
        <v>55</v>
      </c>
      <c r="F747" s="28">
        <v>174</v>
      </c>
      <c r="G747" s="13">
        <v>81</v>
      </c>
      <c r="H747" s="75">
        <v>412</v>
      </c>
      <c r="I747" s="13">
        <v>546</v>
      </c>
      <c r="J747" s="13">
        <v>546</v>
      </c>
      <c r="K747" s="13">
        <v>65</v>
      </c>
      <c r="L747" s="15">
        <f t="shared" si="23"/>
        <v>43.452380952380949</v>
      </c>
    </row>
    <row r="748" spans="1:12" x14ac:dyDescent="0.25">
      <c r="A748" s="13">
        <v>55</v>
      </c>
      <c r="B748" s="80" t="str">
        <f t="shared" si="22"/>
        <v>2016Náchod</v>
      </c>
      <c r="C748" s="13">
        <v>2016</v>
      </c>
      <c r="D748" s="14" t="s">
        <v>59</v>
      </c>
      <c r="E748" s="14" t="s">
        <v>55</v>
      </c>
      <c r="F748" s="28">
        <v>127</v>
      </c>
      <c r="G748" s="13">
        <v>69</v>
      </c>
      <c r="H748" s="75">
        <v>281</v>
      </c>
      <c r="I748" s="13">
        <v>772</v>
      </c>
      <c r="J748" s="13">
        <v>809</v>
      </c>
      <c r="K748" s="13">
        <v>82</v>
      </c>
      <c r="L748" s="15">
        <f t="shared" si="23"/>
        <v>36.996291718170582</v>
      </c>
    </row>
    <row r="749" spans="1:12" x14ac:dyDescent="0.25">
      <c r="A749" s="13">
        <v>56</v>
      </c>
      <c r="B749" s="80" t="str">
        <f t="shared" si="22"/>
        <v>2016Pardubice</v>
      </c>
      <c r="C749" s="13">
        <v>2016</v>
      </c>
      <c r="D749" s="14" t="s">
        <v>60</v>
      </c>
      <c r="E749" s="14" t="s">
        <v>55</v>
      </c>
      <c r="F749" s="28">
        <v>123</v>
      </c>
      <c r="G749" s="13">
        <v>84</v>
      </c>
      <c r="H749" s="75">
        <v>246</v>
      </c>
      <c r="I749" s="13">
        <v>985</v>
      </c>
      <c r="J749" s="13">
        <v>955</v>
      </c>
      <c r="K749" s="13">
        <v>151</v>
      </c>
      <c r="L749" s="15">
        <f t="shared" si="23"/>
        <v>57.712041884816749</v>
      </c>
    </row>
    <row r="750" spans="1:12" x14ac:dyDescent="0.25">
      <c r="A750" s="13">
        <v>57</v>
      </c>
      <c r="B750" s="80" t="str">
        <f t="shared" si="22"/>
        <v>2016Rychnov nad Kněžnou</v>
      </c>
      <c r="C750" s="13">
        <v>2016</v>
      </c>
      <c r="D750" s="14" t="s">
        <v>61</v>
      </c>
      <c r="E750" s="14" t="s">
        <v>55</v>
      </c>
      <c r="F750" s="28">
        <v>219</v>
      </c>
      <c r="G750" s="13">
        <v>170</v>
      </c>
      <c r="H750" s="75">
        <v>441</v>
      </c>
      <c r="I750" s="13">
        <v>507</v>
      </c>
      <c r="J750" s="13">
        <v>536</v>
      </c>
      <c r="K750" s="13">
        <v>76</v>
      </c>
      <c r="L750" s="15">
        <f t="shared" si="23"/>
        <v>51.753731343283583</v>
      </c>
    </row>
    <row r="751" spans="1:12" x14ac:dyDescent="0.25">
      <c r="A751" s="13">
        <v>58</v>
      </c>
      <c r="B751" s="80" t="str">
        <f t="shared" si="22"/>
        <v>2016Semily</v>
      </c>
      <c r="C751" s="13">
        <v>2016</v>
      </c>
      <c r="D751" s="14" t="s">
        <v>62</v>
      </c>
      <c r="E751" s="14" t="s">
        <v>55</v>
      </c>
      <c r="F751" s="28">
        <v>93</v>
      </c>
      <c r="G751" s="13">
        <v>55</v>
      </c>
      <c r="H751" s="75">
        <v>174</v>
      </c>
      <c r="I751" s="13">
        <v>403</v>
      </c>
      <c r="J751" s="13">
        <v>421</v>
      </c>
      <c r="K751" s="13">
        <v>42</v>
      </c>
      <c r="L751" s="15">
        <f t="shared" si="23"/>
        <v>36.413301662707838</v>
      </c>
    </row>
    <row r="752" spans="1:12" x14ac:dyDescent="0.25">
      <c r="A752" s="13">
        <v>59</v>
      </c>
      <c r="B752" s="80" t="str">
        <f t="shared" si="22"/>
        <v>2016Svitavy</v>
      </c>
      <c r="C752" s="13">
        <v>2016</v>
      </c>
      <c r="D752" s="14" t="s">
        <v>63</v>
      </c>
      <c r="E752" s="14" t="s">
        <v>55</v>
      </c>
      <c r="F752" s="28">
        <v>75</v>
      </c>
      <c r="G752" s="13">
        <v>37</v>
      </c>
      <c r="H752" s="75">
        <v>163</v>
      </c>
      <c r="I752" s="13">
        <v>569</v>
      </c>
      <c r="J752" s="13">
        <v>569</v>
      </c>
      <c r="K752" s="13">
        <v>14</v>
      </c>
      <c r="L752" s="15">
        <f t="shared" si="23"/>
        <v>8.9806678383128293</v>
      </c>
    </row>
    <row r="753" spans="1:12" x14ac:dyDescent="0.25">
      <c r="A753" s="13">
        <v>60</v>
      </c>
      <c r="B753" s="80" t="str">
        <f t="shared" si="22"/>
        <v>2016Trutnov</v>
      </c>
      <c r="C753" s="13">
        <v>2016</v>
      </c>
      <c r="D753" s="14" t="s">
        <v>64</v>
      </c>
      <c r="E753" s="14" t="s">
        <v>55</v>
      </c>
      <c r="F753" s="28">
        <v>110</v>
      </c>
      <c r="G753" s="13">
        <v>57</v>
      </c>
      <c r="H753" s="75">
        <v>202</v>
      </c>
      <c r="I753" s="13">
        <v>877</v>
      </c>
      <c r="J753" s="13">
        <v>872</v>
      </c>
      <c r="K753" s="13">
        <v>118</v>
      </c>
      <c r="L753" s="15">
        <f t="shared" si="23"/>
        <v>49.392201834862384</v>
      </c>
    </row>
    <row r="754" spans="1:12" x14ac:dyDescent="0.25">
      <c r="A754" s="13">
        <v>61</v>
      </c>
      <c r="B754" s="80" t="str">
        <f t="shared" si="22"/>
        <v>2016Ústí nad Orlicí</v>
      </c>
      <c r="C754" s="13">
        <v>2016</v>
      </c>
      <c r="D754" s="14" t="s">
        <v>65</v>
      </c>
      <c r="E754" s="14" t="s">
        <v>55</v>
      </c>
      <c r="F754" s="28">
        <v>136</v>
      </c>
      <c r="G754" s="13">
        <v>57</v>
      </c>
      <c r="H754" s="75">
        <v>360</v>
      </c>
      <c r="I754" s="13">
        <v>583</v>
      </c>
      <c r="J754" s="13">
        <v>583</v>
      </c>
      <c r="K754" s="13">
        <v>44</v>
      </c>
      <c r="L754" s="15">
        <f t="shared" si="23"/>
        <v>27.547169811320753</v>
      </c>
    </row>
    <row r="755" spans="1:12" x14ac:dyDescent="0.25">
      <c r="A755" s="13">
        <v>62</v>
      </c>
      <c r="B755" s="80" t="str">
        <f t="shared" si="22"/>
        <v>2016Blansko</v>
      </c>
      <c r="C755" s="13">
        <v>2016</v>
      </c>
      <c r="D755" s="14" t="s">
        <v>66</v>
      </c>
      <c r="E755" s="14" t="s">
        <v>67</v>
      </c>
      <c r="F755" s="28">
        <v>135</v>
      </c>
      <c r="G755" s="13">
        <v>94</v>
      </c>
      <c r="H755" s="75">
        <v>272</v>
      </c>
      <c r="I755" s="13">
        <v>615</v>
      </c>
      <c r="J755" s="13">
        <v>579</v>
      </c>
      <c r="K755" s="13">
        <v>116</v>
      </c>
      <c r="L755" s="15">
        <f t="shared" si="23"/>
        <v>73.126079447322965</v>
      </c>
    </row>
    <row r="756" spans="1:12" x14ac:dyDescent="0.25">
      <c r="A756" s="13">
        <v>63</v>
      </c>
      <c r="B756" s="80" t="str">
        <f t="shared" si="22"/>
        <v>2016Brno-město</v>
      </c>
      <c r="C756" s="13">
        <v>2016</v>
      </c>
      <c r="D756" s="14" t="s">
        <v>68</v>
      </c>
      <c r="E756" s="14" t="s">
        <v>67</v>
      </c>
      <c r="F756" s="28">
        <v>101</v>
      </c>
      <c r="G756" s="13">
        <v>59</v>
      </c>
      <c r="H756" s="75">
        <v>208</v>
      </c>
      <c r="I756" s="13">
        <v>3461</v>
      </c>
      <c r="J756" s="13">
        <v>3492</v>
      </c>
      <c r="K756" s="13">
        <v>351</v>
      </c>
      <c r="L756" s="15">
        <f t="shared" si="23"/>
        <v>36.688144329896907</v>
      </c>
    </row>
    <row r="757" spans="1:12" x14ac:dyDescent="0.25">
      <c r="A757" s="13">
        <v>64</v>
      </c>
      <c r="B757" s="80" t="str">
        <f t="shared" si="22"/>
        <v>2016Brno-venkov</v>
      </c>
      <c r="C757" s="13">
        <v>2016</v>
      </c>
      <c r="D757" s="14" t="s">
        <v>69</v>
      </c>
      <c r="E757" s="14" t="s">
        <v>67</v>
      </c>
      <c r="F757" s="28">
        <v>191</v>
      </c>
      <c r="G757" s="13">
        <v>112</v>
      </c>
      <c r="H757" s="75">
        <v>407</v>
      </c>
      <c r="I757" s="13">
        <v>886</v>
      </c>
      <c r="J757" s="13">
        <v>849</v>
      </c>
      <c r="K757" s="13">
        <v>186</v>
      </c>
      <c r="L757" s="15">
        <f t="shared" si="23"/>
        <v>79.964664310954063</v>
      </c>
    </row>
    <row r="758" spans="1:12" x14ac:dyDescent="0.25">
      <c r="A758" s="13">
        <v>65</v>
      </c>
      <c r="B758" s="80" t="str">
        <f t="shared" si="22"/>
        <v>2016Břeclav</v>
      </c>
      <c r="C758" s="13">
        <v>2016</v>
      </c>
      <c r="D758" s="14" t="s">
        <v>70</v>
      </c>
      <c r="E758" s="14" t="s">
        <v>67</v>
      </c>
      <c r="F758" s="28">
        <v>131</v>
      </c>
      <c r="G758" s="13">
        <v>78</v>
      </c>
      <c r="H758" s="75">
        <v>243</v>
      </c>
      <c r="I758" s="13">
        <v>758</v>
      </c>
      <c r="J758" s="13">
        <v>803</v>
      </c>
      <c r="K758" s="13">
        <v>73</v>
      </c>
      <c r="L758" s="15">
        <f t="shared" si="23"/>
        <v>33.18181818181818</v>
      </c>
    </row>
    <row r="759" spans="1:12" x14ac:dyDescent="0.25">
      <c r="A759" s="13">
        <v>66</v>
      </c>
      <c r="B759" s="80" t="str">
        <f t="shared" si="22"/>
        <v>2016Hodonín</v>
      </c>
      <c r="C759" s="13">
        <v>2016</v>
      </c>
      <c r="D759" s="14" t="s">
        <v>71</v>
      </c>
      <c r="E759" s="14" t="s">
        <v>67</v>
      </c>
      <c r="F759" s="28">
        <v>143</v>
      </c>
      <c r="G759" s="13">
        <v>90</v>
      </c>
      <c r="H759" s="75">
        <v>281</v>
      </c>
      <c r="I759" s="13">
        <v>775</v>
      </c>
      <c r="J759" s="13">
        <v>770</v>
      </c>
      <c r="K759" s="13">
        <v>140</v>
      </c>
      <c r="L759" s="15">
        <f t="shared" si="23"/>
        <v>66.36363636363636</v>
      </c>
    </row>
    <row r="760" spans="1:12" x14ac:dyDescent="0.25">
      <c r="A760" s="13">
        <v>67</v>
      </c>
      <c r="B760" s="80" t="str">
        <f t="shared" si="22"/>
        <v>2016Jihlava</v>
      </c>
      <c r="C760" s="13">
        <v>2016</v>
      </c>
      <c r="D760" s="14" t="s">
        <v>72</v>
      </c>
      <c r="E760" s="14" t="s">
        <v>67</v>
      </c>
      <c r="F760" s="28">
        <v>237</v>
      </c>
      <c r="G760" s="13">
        <v>126</v>
      </c>
      <c r="H760" s="75">
        <v>519</v>
      </c>
      <c r="I760" s="13">
        <v>690</v>
      </c>
      <c r="J760" s="13">
        <v>695</v>
      </c>
      <c r="K760" s="13">
        <v>194</v>
      </c>
      <c r="L760" s="15">
        <f t="shared" si="23"/>
        <v>101.88489208633094</v>
      </c>
    </row>
    <row r="761" spans="1:12" x14ac:dyDescent="0.25">
      <c r="A761" s="13">
        <v>68</v>
      </c>
      <c r="B761" s="80" t="str">
        <f t="shared" si="22"/>
        <v>2016Kroměříž</v>
      </c>
      <c r="C761" s="13">
        <v>2016</v>
      </c>
      <c r="D761" s="14" t="s">
        <v>73</v>
      </c>
      <c r="E761" s="14" t="s">
        <v>67</v>
      </c>
      <c r="F761" s="28">
        <v>148</v>
      </c>
      <c r="G761" s="13">
        <v>76</v>
      </c>
      <c r="H761" s="75">
        <v>373</v>
      </c>
      <c r="I761" s="13">
        <v>656</v>
      </c>
      <c r="J761" s="13">
        <v>680</v>
      </c>
      <c r="K761" s="13">
        <v>87</v>
      </c>
      <c r="L761" s="15">
        <f t="shared" si="23"/>
        <v>46.698529411764703</v>
      </c>
    </row>
    <row r="762" spans="1:12" x14ac:dyDescent="0.25">
      <c r="A762" s="13">
        <v>69</v>
      </c>
      <c r="B762" s="80" t="str">
        <f t="shared" si="22"/>
        <v>2016Prostějov</v>
      </c>
      <c r="C762" s="13">
        <v>2016</v>
      </c>
      <c r="D762" s="14" t="s">
        <v>74</v>
      </c>
      <c r="E762" s="14" t="s">
        <v>67</v>
      </c>
      <c r="F762" s="28">
        <v>175</v>
      </c>
      <c r="G762" s="13">
        <v>129</v>
      </c>
      <c r="H762" s="75">
        <v>332</v>
      </c>
      <c r="I762" s="13">
        <v>548</v>
      </c>
      <c r="J762" s="13">
        <v>576</v>
      </c>
      <c r="K762" s="13">
        <v>140</v>
      </c>
      <c r="L762" s="15">
        <f t="shared" si="23"/>
        <v>88.715277777777771</v>
      </c>
    </row>
    <row r="763" spans="1:12" x14ac:dyDescent="0.25">
      <c r="A763" s="13">
        <v>70</v>
      </c>
      <c r="B763" s="80" t="str">
        <f t="shared" si="22"/>
        <v>2016Třebíč</v>
      </c>
      <c r="C763" s="13">
        <v>2016</v>
      </c>
      <c r="D763" s="14" t="s">
        <v>75</v>
      </c>
      <c r="E763" s="14" t="s">
        <v>67</v>
      </c>
      <c r="F763" s="28">
        <v>128</v>
      </c>
      <c r="G763" s="13">
        <v>61</v>
      </c>
      <c r="H763" s="75">
        <v>300</v>
      </c>
      <c r="I763" s="13">
        <v>581</v>
      </c>
      <c r="J763" s="13">
        <v>576</v>
      </c>
      <c r="K763" s="13">
        <v>48</v>
      </c>
      <c r="L763" s="15">
        <f t="shared" si="23"/>
        <v>30.416666666666664</v>
      </c>
    </row>
    <row r="764" spans="1:12" x14ac:dyDescent="0.25">
      <c r="A764" s="13">
        <v>71</v>
      </c>
      <c r="B764" s="80" t="str">
        <f t="shared" si="22"/>
        <v>2016Uherské Hradiště</v>
      </c>
      <c r="C764" s="13">
        <v>2016</v>
      </c>
      <c r="D764" s="14" t="s">
        <v>76</v>
      </c>
      <c r="E764" s="14" t="s">
        <v>67</v>
      </c>
      <c r="F764" s="28">
        <v>193</v>
      </c>
      <c r="G764" s="13">
        <v>105</v>
      </c>
      <c r="H764" s="75">
        <v>396</v>
      </c>
      <c r="I764" s="13">
        <v>664</v>
      </c>
      <c r="J764" s="13">
        <v>655</v>
      </c>
      <c r="K764" s="13">
        <v>145</v>
      </c>
      <c r="L764" s="15">
        <f t="shared" si="23"/>
        <v>80.801526717557252</v>
      </c>
    </row>
    <row r="765" spans="1:12" x14ac:dyDescent="0.25">
      <c r="A765" s="13">
        <v>72</v>
      </c>
      <c r="B765" s="80" t="str">
        <f t="shared" si="22"/>
        <v>2016Vyškov</v>
      </c>
      <c r="C765" s="13">
        <v>2016</v>
      </c>
      <c r="D765" s="14" t="s">
        <v>77</v>
      </c>
      <c r="E765" s="14" t="s">
        <v>67</v>
      </c>
      <c r="F765" s="28">
        <v>180</v>
      </c>
      <c r="G765" s="13">
        <v>115</v>
      </c>
      <c r="H765" s="75">
        <v>401</v>
      </c>
      <c r="I765" s="13">
        <v>443</v>
      </c>
      <c r="J765" s="13">
        <v>448</v>
      </c>
      <c r="K765" s="13">
        <v>43</v>
      </c>
      <c r="L765" s="15">
        <f t="shared" si="23"/>
        <v>35.033482142857146</v>
      </c>
    </row>
    <row r="766" spans="1:12" x14ac:dyDescent="0.25">
      <c r="A766" s="13">
        <v>73</v>
      </c>
      <c r="B766" s="80" t="str">
        <f t="shared" si="22"/>
        <v>2016Zlín</v>
      </c>
      <c r="C766" s="13">
        <v>2016</v>
      </c>
      <c r="D766" s="14" t="s">
        <v>78</v>
      </c>
      <c r="E766" s="14" t="s">
        <v>67</v>
      </c>
      <c r="F766" s="28">
        <v>131</v>
      </c>
      <c r="G766" s="13">
        <v>71</v>
      </c>
      <c r="H766" s="75">
        <v>303</v>
      </c>
      <c r="I766" s="13">
        <v>1181</v>
      </c>
      <c r="J766" s="13">
        <v>1187</v>
      </c>
      <c r="K766" s="13">
        <v>185</v>
      </c>
      <c r="L766" s="15">
        <f t="shared" si="23"/>
        <v>56.887110362257793</v>
      </c>
    </row>
    <row r="767" spans="1:12" x14ac:dyDescent="0.25">
      <c r="A767" s="13">
        <v>74</v>
      </c>
      <c r="B767" s="80" t="str">
        <f t="shared" si="22"/>
        <v>2016Znojmo</v>
      </c>
      <c r="C767" s="13">
        <v>2016</v>
      </c>
      <c r="D767" s="14" t="s">
        <v>79</v>
      </c>
      <c r="E767" s="14" t="s">
        <v>67</v>
      </c>
      <c r="F767" s="28">
        <v>154</v>
      </c>
      <c r="G767" s="13">
        <v>94</v>
      </c>
      <c r="H767" s="75">
        <v>308</v>
      </c>
      <c r="I767" s="13">
        <v>887</v>
      </c>
      <c r="J767" s="13">
        <v>936</v>
      </c>
      <c r="K767" s="13">
        <v>164</v>
      </c>
      <c r="L767" s="15">
        <f t="shared" si="23"/>
        <v>63.952991452991448</v>
      </c>
    </row>
    <row r="768" spans="1:12" x14ac:dyDescent="0.25">
      <c r="A768" s="13">
        <v>75</v>
      </c>
      <c r="B768" s="80" t="str">
        <f t="shared" si="22"/>
        <v>2016Žďár nad Sázavou</v>
      </c>
      <c r="C768" s="13">
        <v>2016</v>
      </c>
      <c r="D768" s="14" t="s">
        <v>80</v>
      </c>
      <c r="E768" s="14" t="s">
        <v>67</v>
      </c>
      <c r="F768" s="28">
        <v>153</v>
      </c>
      <c r="G768" s="13">
        <v>71</v>
      </c>
      <c r="H768" s="75">
        <v>327</v>
      </c>
      <c r="I768" s="13">
        <v>506</v>
      </c>
      <c r="J768" s="13">
        <v>515</v>
      </c>
      <c r="K768" s="13">
        <v>45</v>
      </c>
      <c r="L768" s="15">
        <f t="shared" si="23"/>
        <v>31.893203883495147</v>
      </c>
    </row>
    <row r="769" spans="1:12" x14ac:dyDescent="0.25">
      <c r="A769" s="13">
        <v>76</v>
      </c>
      <c r="B769" s="80" t="str">
        <f t="shared" si="22"/>
        <v>2016Bruntál</v>
      </c>
      <c r="C769" s="13">
        <v>2016</v>
      </c>
      <c r="D769" s="14" t="s">
        <v>81</v>
      </c>
      <c r="E769" s="14" t="s">
        <v>82</v>
      </c>
      <c r="F769" s="28">
        <v>155</v>
      </c>
      <c r="G769" s="13">
        <v>90</v>
      </c>
      <c r="H769" s="75">
        <v>323</v>
      </c>
      <c r="I769" s="13">
        <v>957</v>
      </c>
      <c r="J769" s="13">
        <v>1012</v>
      </c>
      <c r="K769" s="13">
        <v>160</v>
      </c>
      <c r="L769" s="15">
        <f t="shared" si="23"/>
        <v>57.707509881422929</v>
      </c>
    </row>
    <row r="770" spans="1:12" x14ac:dyDescent="0.25">
      <c r="A770" s="13">
        <v>77</v>
      </c>
      <c r="B770" s="80" t="str">
        <f t="shared" si="22"/>
        <v>2016Frýdek-Místek</v>
      </c>
      <c r="C770" s="13">
        <v>2016</v>
      </c>
      <c r="D770" s="14" t="s">
        <v>83</v>
      </c>
      <c r="E770" s="14" t="s">
        <v>82</v>
      </c>
      <c r="F770" s="28">
        <v>145</v>
      </c>
      <c r="G770" s="13">
        <v>79</v>
      </c>
      <c r="H770" s="75">
        <v>368</v>
      </c>
      <c r="I770" s="13">
        <v>1658</v>
      </c>
      <c r="J770" s="13">
        <v>1625</v>
      </c>
      <c r="K770" s="13">
        <v>274</v>
      </c>
      <c r="L770" s="15">
        <f t="shared" si="23"/>
        <v>61.544615384615383</v>
      </c>
    </row>
    <row r="771" spans="1:12" x14ac:dyDescent="0.25">
      <c r="A771" s="13">
        <v>78</v>
      </c>
      <c r="B771" s="80" t="str">
        <f t="shared" si="22"/>
        <v>2016Jeseník</v>
      </c>
      <c r="C771" s="13">
        <v>2016</v>
      </c>
      <c r="D771" s="14" t="s">
        <v>84</v>
      </c>
      <c r="E771" s="14" t="s">
        <v>82</v>
      </c>
      <c r="F771" s="28">
        <v>194</v>
      </c>
      <c r="G771" s="13">
        <v>135</v>
      </c>
      <c r="H771" s="75">
        <v>396</v>
      </c>
      <c r="I771" s="13">
        <v>415</v>
      </c>
      <c r="J771" s="13">
        <v>366</v>
      </c>
      <c r="K771" s="13">
        <v>140</v>
      </c>
      <c r="L771" s="15">
        <f t="shared" si="23"/>
        <v>139.61748633879782</v>
      </c>
    </row>
    <row r="772" spans="1:12" x14ac:dyDescent="0.25">
      <c r="A772" s="13">
        <v>79</v>
      </c>
      <c r="B772" s="80" t="str">
        <f t="shared" si="22"/>
        <v>2016Karviná</v>
      </c>
      <c r="C772" s="13">
        <v>2016</v>
      </c>
      <c r="D772" s="14" t="s">
        <v>85</v>
      </c>
      <c r="E772" s="14" t="s">
        <v>82</v>
      </c>
      <c r="F772" s="28">
        <v>132</v>
      </c>
      <c r="G772" s="13">
        <v>67</v>
      </c>
      <c r="H772" s="75">
        <v>311</v>
      </c>
      <c r="I772" s="13">
        <v>2213</v>
      </c>
      <c r="J772" s="13">
        <v>2209</v>
      </c>
      <c r="K772" s="13">
        <v>299</v>
      </c>
      <c r="L772" s="15">
        <f t="shared" si="23"/>
        <v>49.404708012675421</v>
      </c>
    </row>
    <row r="773" spans="1:12" x14ac:dyDescent="0.25">
      <c r="A773" s="13">
        <v>80</v>
      </c>
      <c r="B773" s="80" t="str">
        <f t="shared" si="22"/>
        <v>2016Nový Jičín</v>
      </c>
      <c r="C773" s="13">
        <v>2016</v>
      </c>
      <c r="D773" s="14" t="s">
        <v>86</v>
      </c>
      <c r="E773" s="14" t="s">
        <v>82</v>
      </c>
      <c r="F773" s="28">
        <v>139</v>
      </c>
      <c r="G773" s="13">
        <v>77</v>
      </c>
      <c r="H773" s="75">
        <v>331</v>
      </c>
      <c r="I773" s="13">
        <v>1175</v>
      </c>
      <c r="J773" s="13">
        <v>1156</v>
      </c>
      <c r="K773" s="13">
        <v>169</v>
      </c>
      <c r="L773" s="15">
        <f t="shared" si="23"/>
        <v>53.360726643598611</v>
      </c>
    </row>
    <row r="774" spans="1:12" x14ac:dyDescent="0.25">
      <c r="A774" s="13">
        <v>81</v>
      </c>
      <c r="B774" s="80" t="str">
        <f t="shared" si="22"/>
        <v>2016Olomouc</v>
      </c>
      <c r="C774" s="13">
        <v>2016</v>
      </c>
      <c r="D774" s="14" t="s">
        <v>87</v>
      </c>
      <c r="E774" s="14" t="s">
        <v>82</v>
      </c>
      <c r="F774" s="28">
        <v>141</v>
      </c>
      <c r="G774" s="13">
        <v>69</v>
      </c>
      <c r="H774" s="75">
        <v>300</v>
      </c>
      <c r="I774" s="13">
        <v>1702</v>
      </c>
      <c r="J774" s="13">
        <v>1701</v>
      </c>
      <c r="K774" s="13">
        <v>185</v>
      </c>
      <c r="L774" s="15">
        <f t="shared" si="23"/>
        <v>39.697236919459144</v>
      </c>
    </row>
    <row r="775" spans="1:12" x14ac:dyDescent="0.25">
      <c r="A775" s="13">
        <v>82</v>
      </c>
      <c r="B775" s="80" t="str">
        <f t="shared" ref="B775:B838" si="24">CONCATENATE(C775,D775)</f>
        <v>2016Opava</v>
      </c>
      <c r="C775" s="13">
        <v>2016</v>
      </c>
      <c r="D775" s="14" t="s">
        <v>88</v>
      </c>
      <c r="E775" s="14" t="s">
        <v>82</v>
      </c>
      <c r="F775" s="28">
        <v>179</v>
      </c>
      <c r="G775" s="13">
        <v>96</v>
      </c>
      <c r="H775" s="75">
        <v>434</v>
      </c>
      <c r="I775" s="13">
        <v>1241</v>
      </c>
      <c r="J775" s="13">
        <v>1251</v>
      </c>
      <c r="K775" s="13">
        <v>263</v>
      </c>
      <c r="L775" s="15">
        <f t="shared" ref="L775:L838" si="25">K775/J775*365</f>
        <v>76.734612310151874</v>
      </c>
    </row>
    <row r="776" spans="1:12" x14ac:dyDescent="0.25">
      <c r="A776" s="13">
        <v>83</v>
      </c>
      <c r="B776" s="80" t="str">
        <f t="shared" si="24"/>
        <v>2016Ostrava</v>
      </c>
      <c r="C776" s="13">
        <v>2016</v>
      </c>
      <c r="D776" s="14" t="s">
        <v>89</v>
      </c>
      <c r="E776" s="14" t="s">
        <v>82</v>
      </c>
      <c r="F776" s="28">
        <v>213</v>
      </c>
      <c r="G776" s="13">
        <v>125</v>
      </c>
      <c r="H776" s="75">
        <v>515</v>
      </c>
      <c r="I776" s="13">
        <v>3451</v>
      </c>
      <c r="J776" s="13">
        <v>3508</v>
      </c>
      <c r="K776" s="13">
        <v>705</v>
      </c>
      <c r="L776" s="15">
        <f t="shared" si="25"/>
        <v>73.353762827822123</v>
      </c>
    </row>
    <row r="777" spans="1:12" x14ac:dyDescent="0.25">
      <c r="A777" s="13">
        <v>84</v>
      </c>
      <c r="B777" s="80" t="str">
        <f t="shared" si="24"/>
        <v>2016Přerov</v>
      </c>
      <c r="C777" s="13">
        <v>2016</v>
      </c>
      <c r="D777" s="14" t="s">
        <v>90</v>
      </c>
      <c r="E777" s="14" t="s">
        <v>82</v>
      </c>
      <c r="F777" s="28">
        <v>161</v>
      </c>
      <c r="G777" s="13">
        <v>97</v>
      </c>
      <c r="H777" s="75">
        <v>393</v>
      </c>
      <c r="I777" s="13">
        <v>959</v>
      </c>
      <c r="J777" s="13">
        <v>914</v>
      </c>
      <c r="K777" s="13">
        <v>140</v>
      </c>
      <c r="L777" s="15">
        <f t="shared" si="25"/>
        <v>55.908096280087527</v>
      </c>
    </row>
    <row r="778" spans="1:12" x14ac:dyDescent="0.25">
      <c r="A778" s="13">
        <v>85</v>
      </c>
      <c r="B778" s="80" t="str">
        <f t="shared" si="24"/>
        <v>2016Šumperk</v>
      </c>
      <c r="C778" s="13">
        <v>2016</v>
      </c>
      <c r="D778" s="14" t="s">
        <v>91</v>
      </c>
      <c r="E778" s="14" t="s">
        <v>82</v>
      </c>
      <c r="F778" s="28">
        <v>122</v>
      </c>
      <c r="G778" s="13">
        <v>69</v>
      </c>
      <c r="H778" s="75">
        <v>240</v>
      </c>
      <c r="I778" s="13">
        <v>919</v>
      </c>
      <c r="J778" s="13">
        <v>891</v>
      </c>
      <c r="K778" s="13">
        <v>152</v>
      </c>
      <c r="L778" s="15">
        <f t="shared" si="25"/>
        <v>62.267115600448932</v>
      </c>
    </row>
    <row r="779" spans="1:12" x14ac:dyDescent="0.25">
      <c r="A779" s="13">
        <v>86</v>
      </c>
      <c r="B779" s="80" t="str">
        <f t="shared" si="24"/>
        <v>2016Vsetín</v>
      </c>
      <c r="C779" s="13">
        <v>2016</v>
      </c>
      <c r="D779" s="14" t="s">
        <v>92</v>
      </c>
      <c r="E779" s="14" t="s">
        <v>82</v>
      </c>
      <c r="F779" s="28">
        <v>205</v>
      </c>
      <c r="G779" s="13">
        <v>129</v>
      </c>
      <c r="H779" s="75">
        <v>496</v>
      </c>
      <c r="I779" s="13">
        <v>966</v>
      </c>
      <c r="J779" s="13">
        <v>1010</v>
      </c>
      <c r="K779" s="13">
        <v>129</v>
      </c>
      <c r="L779" s="15">
        <f t="shared" si="25"/>
        <v>46.618811881188122</v>
      </c>
    </row>
    <row r="780" spans="1:12" x14ac:dyDescent="0.25">
      <c r="A780" s="13">
        <v>1</v>
      </c>
      <c r="B780" s="80" t="str">
        <f t="shared" si="24"/>
        <v>2017Praha 1</v>
      </c>
      <c r="C780" s="13">
        <v>2017</v>
      </c>
      <c r="D780" s="14" t="s">
        <v>2</v>
      </c>
      <c r="E780" s="14" t="s">
        <v>3</v>
      </c>
      <c r="F780" s="28">
        <v>168</v>
      </c>
      <c r="G780" s="13">
        <v>84</v>
      </c>
      <c r="H780" s="75">
        <v>372</v>
      </c>
      <c r="I780" s="13">
        <v>1318</v>
      </c>
      <c r="J780" s="13">
        <v>1308</v>
      </c>
      <c r="K780" s="13">
        <v>190</v>
      </c>
      <c r="L780" s="15">
        <f t="shared" si="25"/>
        <v>53.019877675840981</v>
      </c>
    </row>
    <row r="781" spans="1:12" x14ac:dyDescent="0.25">
      <c r="A781" s="13">
        <v>2</v>
      </c>
      <c r="B781" s="80" t="str">
        <f t="shared" si="24"/>
        <v>2017Praha 2</v>
      </c>
      <c r="C781" s="13">
        <v>2017</v>
      </c>
      <c r="D781" s="14" t="s">
        <v>4</v>
      </c>
      <c r="E781" s="14" t="s">
        <v>3</v>
      </c>
      <c r="F781" s="28">
        <v>142</v>
      </c>
      <c r="G781" s="13">
        <v>85</v>
      </c>
      <c r="H781" s="75">
        <v>288</v>
      </c>
      <c r="I781" s="13">
        <v>2041</v>
      </c>
      <c r="J781" s="13">
        <v>2084</v>
      </c>
      <c r="K781" s="13">
        <v>197</v>
      </c>
      <c r="L781" s="15">
        <f t="shared" si="25"/>
        <v>34.503358925143957</v>
      </c>
    </row>
    <row r="782" spans="1:12" x14ac:dyDescent="0.25">
      <c r="A782" s="13">
        <v>3</v>
      </c>
      <c r="B782" s="80" t="str">
        <f t="shared" si="24"/>
        <v>2017Praha 3</v>
      </c>
      <c r="C782" s="13">
        <v>2017</v>
      </c>
      <c r="D782" s="14" t="s">
        <v>5</v>
      </c>
      <c r="E782" s="14" t="s">
        <v>3</v>
      </c>
      <c r="F782" s="28">
        <v>156</v>
      </c>
      <c r="G782" s="13">
        <v>99</v>
      </c>
      <c r="H782" s="75">
        <v>293</v>
      </c>
      <c r="I782" s="13">
        <v>439</v>
      </c>
      <c r="J782" s="13">
        <v>455</v>
      </c>
      <c r="K782" s="13">
        <v>48</v>
      </c>
      <c r="L782" s="15">
        <f t="shared" si="25"/>
        <v>38.505494505494504</v>
      </c>
    </row>
    <row r="783" spans="1:12" x14ac:dyDescent="0.25">
      <c r="A783" s="13">
        <v>4</v>
      </c>
      <c r="B783" s="80" t="str">
        <f t="shared" si="24"/>
        <v>2017Praha 4</v>
      </c>
      <c r="C783" s="13">
        <v>2017</v>
      </c>
      <c r="D783" s="14" t="s">
        <v>6</v>
      </c>
      <c r="E783" s="14" t="s">
        <v>3</v>
      </c>
      <c r="F783" s="28">
        <v>165</v>
      </c>
      <c r="G783" s="13">
        <v>74</v>
      </c>
      <c r="H783" s="75">
        <v>392</v>
      </c>
      <c r="I783" s="13">
        <v>1496</v>
      </c>
      <c r="J783" s="13">
        <v>1533</v>
      </c>
      <c r="K783" s="13">
        <v>161</v>
      </c>
      <c r="L783" s="15">
        <f t="shared" si="25"/>
        <v>38.333333333333329</v>
      </c>
    </row>
    <row r="784" spans="1:12" x14ac:dyDescent="0.25">
      <c r="A784" s="13">
        <v>5</v>
      </c>
      <c r="B784" s="80" t="str">
        <f t="shared" si="24"/>
        <v>2017Praha 5</v>
      </c>
      <c r="C784" s="13">
        <v>2017</v>
      </c>
      <c r="D784" s="14" t="s">
        <v>7</v>
      </c>
      <c r="E784" s="14" t="s">
        <v>3</v>
      </c>
      <c r="F784" s="28">
        <v>130</v>
      </c>
      <c r="G784" s="13">
        <v>84</v>
      </c>
      <c r="H784" s="75">
        <v>304</v>
      </c>
      <c r="I784" s="13">
        <v>1008</v>
      </c>
      <c r="J784" s="13">
        <v>1017</v>
      </c>
      <c r="K784" s="13">
        <v>144</v>
      </c>
      <c r="L784" s="15">
        <f t="shared" si="25"/>
        <v>51.681415929203538</v>
      </c>
    </row>
    <row r="785" spans="1:12" x14ac:dyDescent="0.25">
      <c r="A785" s="13">
        <v>6</v>
      </c>
      <c r="B785" s="80" t="str">
        <f t="shared" si="24"/>
        <v>2017Praha 6</v>
      </c>
      <c r="C785" s="13">
        <v>2017</v>
      </c>
      <c r="D785" s="14" t="s">
        <v>8</v>
      </c>
      <c r="E785" s="14" t="s">
        <v>3</v>
      </c>
      <c r="F785" s="28">
        <v>198</v>
      </c>
      <c r="G785" s="13">
        <v>104</v>
      </c>
      <c r="H785" s="75">
        <v>441</v>
      </c>
      <c r="I785" s="13">
        <v>637</v>
      </c>
      <c r="J785" s="13">
        <v>704</v>
      </c>
      <c r="K785" s="13">
        <v>113</v>
      </c>
      <c r="L785" s="15">
        <f t="shared" si="25"/>
        <v>58.586647727272734</v>
      </c>
    </row>
    <row r="786" spans="1:12" x14ac:dyDescent="0.25">
      <c r="A786" s="13">
        <v>7</v>
      </c>
      <c r="B786" s="80" t="str">
        <f t="shared" si="24"/>
        <v>2017Praha 7</v>
      </c>
      <c r="C786" s="13">
        <v>2017</v>
      </c>
      <c r="D786" s="14" t="s">
        <v>9</v>
      </c>
      <c r="E786" s="14" t="s">
        <v>3</v>
      </c>
      <c r="F786" s="28">
        <v>108</v>
      </c>
      <c r="G786" s="13">
        <v>74</v>
      </c>
      <c r="H786" s="75">
        <v>224</v>
      </c>
      <c r="I786" s="13">
        <v>487</v>
      </c>
      <c r="J786" s="13">
        <v>489</v>
      </c>
      <c r="K786" s="13">
        <v>52</v>
      </c>
      <c r="L786" s="15">
        <f t="shared" si="25"/>
        <v>38.813905930470348</v>
      </c>
    </row>
    <row r="787" spans="1:12" x14ac:dyDescent="0.25">
      <c r="A787" s="13">
        <v>8</v>
      </c>
      <c r="B787" s="80" t="str">
        <f t="shared" si="24"/>
        <v>2017Praha 8</v>
      </c>
      <c r="C787" s="13">
        <v>2017</v>
      </c>
      <c r="D787" s="14" t="s">
        <v>10</v>
      </c>
      <c r="E787" s="14" t="s">
        <v>3</v>
      </c>
      <c r="F787" s="28">
        <v>161</v>
      </c>
      <c r="G787" s="13">
        <v>92</v>
      </c>
      <c r="H787" s="75">
        <v>401</v>
      </c>
      <c r="I787" s="13">
        <v>666</v>
      </c>
      <c r="J787" s="13">
        <v>671</v>
      </c>
      <c r="K787" s="13">
        <v>85</v>
      </c>
      <c r="L787" s="15">
        <f t="shared" si="25"/>
        <v>46.236959761549926</v>
      </c>
    </row>
    <row r="788" spans="1:12" x14ac:dyDescent="0.25">
      <c r="A788" s="13">
        <v>9</v>
      </c>
      <c r="B788" s="80" t="str">
        <f t="shared" si="24"/>
        <v>2017Praha 9</v>
      </c>
      <c r="C788" s="13">
        <v>2017</v>
      </c>
      <c r="D788" s="14" t="s">
        <v>11</v>
      </c>
      <c r="E788" s="14" t="s">
        <v>3</v>
      </c>
      <c r="F788" s="28">
        <v>108</v>
      </c>
      <c r="G788" s="13">
        <v>74</v>
      </c>
      <c r="H788" s="75">
        <v>204</v>
      </c>
      <c r="I788" s="13">
        <v>904</v>
      </c>
      <c r="J788" s="13">
        <v>943</v>
      </c>
      <c r="K788" s="13">
        <v>103</v>
      </c>
      <c r="L788" s="15">
        <f t="shared" si="25"/>
        <v>39.867444326617182</v>
      </c>
    </row>
    <row r="789" spans="1:12" x14ac:dyDescent="0.25">
      <c r="A789" s="13">
        <v>10</v>
      </c>
      <c r="B789" s="80" t="str">
        <f t="shared" si="24"/>
        <v>2017Praha 10</v>
      </c>
      <c r="C789" s="13">
        <v>2017</v>
      </c>
      <c r="D789" s="14" t="s">
        <v>12</v>
      </c>
      <c r="E789" s="14" t="s">
        <v>3</v>
      </c>
      <c r="F789" s="28">
        <v>168</v>
      </c>
      <c r="G789" s="13">
        <v>85</v>
      </c>
      <c r="H789" s="75">
        <v>397</v>
      </c>
      <c r="I789" s="13">
        <v>930</v>
      </c>
      <c r="J789" s="13">
        <v>907</v>
      </c>
      <c r="K789" s="13">
        <v>148</v>
      </c>
      <c r="L789" s="15">
        <f t="shared" si="25"/>
        <v>59.558985667034172</v>
      </c>
    </row>
    <row r="790" spans="1:12" x14ac:dyDescent="0.25">
      <c r="A790" s="13">
        <v>11</v>
      </c>
      <c r="B790" s="80" t="str">
        <f t="shared" si="24"/>
        <v>2017Beroun</v>
      </c>
      <c r="C790" s="13">
        <v>2017</v>
      </c>
      <c r="D790" s="14" t="s">
        <v>13</v>
      </c>
      <c r="E790" s="14" t="s">
        <v>14</v>
      </c>
      <c r="F790" s="28">
        <v>107</v>
      </c>
      <c r="G790" s="13">
        <v>55</v>
      </c>
      <c r="H790" s="75">
        <v>409</v>
      </c>
      <c r="I790" s="13">
        <v>516</v>
      </c>
      <c r="J790" s="13">
        <v>528</v>
      </c>
      <c r="K790" s="13">
        <v>25</v>
      </c>
      <c r="L790" s="15">
        <f t="shared" si="25"/>
        <v>17.282196969696969</v>
      </c>
    </row>
    <row r="791" spans="1:12" x14ac:dyDescent="0.25">
      <c r="A791" s="13">
        <v>12</v>
      </c>
      <c r="B791" s="80" t="str">
        <f t="shared" si="24"/>
        <v>2017Benešov</v>
      </c>
      <c r="C791" s="13">
        <v>2017</v>
      </c>
      <c r="D791" s="14" t="s">
        <v>15</v>
      </c>
      <c r="E791" s="14" t="s">
        <v>14</v>
      </c>
      <c r="F791" s="28">
        <v>152</v>
      </c>
      <c r="G791" s="13">
        <v>78</v>
      </c>
      <c r="H791" s="75">
        <v>421</v>
      </c>
      <c r="I791" s="13">
        <v>483</v>
      </c>
      <c r="J791" s="13">
        <v>483</v>
      </c>
      <c r="K791" s="13">
        <v>27</v>
      </c>
      <c r="L791" s="15">
        <f t="shared" si="25"/>
        <v>20.403726708074533</v>
      </c>
    </row>
    <row r="792" spans="1:12" x14ac:dyDescent="0.25">
      <c r="A792" s="13">
        <v>13</v>
      </c>
      <c r="B792" s="80" t="str">
        <f t="shared" si="24"/>
        <v>2017Kladno</v>
      </c>
      <c r="C792" s="13">
        <v>2017</v>
      </c>
      <c r="D792" s="14" t="s">
        <v>16</v>
      </c>
      <c r="E792" s="14" t="s">
        <v>14</v>
      </c>
      <c r="F792" s="28">
        <v>120</v>
      </c>
      <c r="G792" s="13">
        <v>57</v>
      </c>
      <c r="H792" s="75">
        <v>255</v>
      </c>
      <c r="I792" s="13">
        <v>1313</v>
      </c>
      <c r="J792" s="13">
        <v>1291</v>
      </c>
      <c r="K792" s="13">
        <v>165</v>
      </c>
      <c r="L792" s="15">
        <f t="shared" si="25"/>
        <v>46.649883810999228</v>
      </c>
    </row>
    <row r="793" spans="1:12" x14ac:dyDescent="0.25">
      <c r="A793" s="13">
        <v>14</v>
      </c>
      <c r="B793" s="80" t="str">
        <f t="shared" si="24"/>
        <v>2017Kolín</v>
      </c>
      <c r="C793" s="13">
        <v>2017</v>
      </c>
      <c r="D793" s="14" t="s">
        <v>17</v>
      </c>
      <c r="E793" s="14" t="s">
        <v>14</v>
      </c>
      <c r="F793" s="28">
        <v>177</v>
      </c>
      <c r="G793" s="13">
        <v>79</v>
      </c>
      <c r="H793" s="75">
        <v>519</v>
      </c>
      <c r="I793" s="13">
        <v>697</v>
      </c>
      <c r="J793" s="13">
        <v>702</v>
      </c>
      <c r="K793" s="13">
        <v>54</v>
      </c>
      <c r="L793" s="15">
        <f t="shared" si="25"/>
        <v>28.07692307692308</v>
      </c>
    </row>
    <row r="794" spans="1:12" x14ac:dyDescent="0.25">
      <c r="A794" s="13">
        <v>15</v>
      </c>
      <c r="B794" s="80" t="str">
        <f t="shared" si="24"/>
        <v>2017Kutná Hora</v>
      </c>
      <c r="C794" s="13">
        <v>2017</v>
      </c>
      <c r="D794" s="14" t="s">
        <v>18</v>
      </c>
      <c r="E794" s="14" t="s">
        <v>14</v>
      </c>
      <c r="F794" s="28">
        <v>79</v>
      </c>
      <c r="G794" s="13">
        <v>33</v>
      </c>
      <c r="H794" s="75">
        <v>215</v>
      </c>
      <c r="I794" s="13">
        <v>299</v>
      </c>
      <c r="J794" s="13">
        <v>308</v>
      </c>
      <c r="K794" s="13">
        <v>9</v>
      </c>
      <c r="L794" s="15">
        <f t="shared" si="25"/>
        <v>10.665584415584416</v>
      </c>
    </row>
    <row r="795" spans="1:12" x14ac:dyDescent="0.25">
      <c r="A795" s="13">
        <v>16</v>
      </c>
      <c r="B795" s="80" t="str">
        <f t="shared" si="24"/>
        <v>2017Mělník</v>
      </c>
      <c r="C795" s="13">
        <v>2017</v>
      </c>
      <c r="D795" s="14" t="s">
        <v>19</v>
      </c>
      <c r="E795" s="14" t="s">
        <v>14</v>
      </c>
      <c r="F795" s="28">
        <v>198</v>
      </c>
      <c r="G795" s="13">
        <v>116</v>
      </c>
      <c r="H795" s="75">
        <v>462</v>
      </c>
      <c r="I795" s="13">
        <v>724</v>
      </c>
      <c r="J795" s="13">
        <v>715</v>
      </c>
      <c r="K795" s="13">
        <v>83</v>
      </c>
      <c r="L795" s="15">
        <f t="shared" si="25"/>
        <v>42.370629370629366</v>
      </c>
    </row>
    <row r="796" spans="1:12" x14ac:dyDescent="0.25">
      <c r="A796" s="13">
        <v>17</v>
      </c>
      <c r="B796" s="80" t="str">
        <f t="shared" si="24"/>
        <v>2017Mladá Boleslav</v>
      </c>
      <c r="C796" s="13">
        <v>2017</v>
      </c>
      <c r="D796" s="14" t="s">
        <v>20</v>
      </c>
      <c r="E796" s="14" t="s">
        <v>14</v>
      </c>
      <c r="F796" s="28">
        <v>85</v>
      </c>
      <c r="G796" s="13">
        <v>51</v>
      </c>
      <c r="H796" s="75">
        <v>194</v>
      </c>
      <c r="I796" s="13">
        <v>767</v>
      </c>
      <c r="J796" s="13">
        <v>764</v>
      </c>
      <c r="K796" s="13">
        <v>46</v>
      </c>
      <c r="L796" s="15">
        <f t="shared" si="25"/>
        <v>21.976439790575917</v>
      </c>
    </row>
    <row r="797" spans="1:12" x14ac:dyDescent="0.25">
      <c r="A797" s="13">
        <v>18</v>
      </c>
      <c r="B797" s="80" t="str">
        <f t="shared" si="24"/>
        <v>2017Nymburk</v>
      </c>
      <c r="C797" s="13">
        <v>2017</v>
      </c>
      <c r="D797" s="14" t="s">
        <v>21</v>
      </c>
      <c r="E797" s="14" t="s">
        <v>14</v>
      </c>
      <c r="F797" s="28">
        <v>128</v>
      </c>
      <c r="G797" s="13">
        <v>51</v>
      </c>
      <c r="H797" s="75">
        <v>239</v>
      </c>
      <c r="I797" s="13">
        <v>633</v>
      </c>
      <c r="J797" s="13">
        <v>644</v>
      </c>
      <c r="K797" s="13">
        <v>43</v>
      </c>
      <c r="L797" s="15">
        <f t="shared" si="25"/>
        <v>24.371118012422361</v>
      </c>
    </row>
    <row r="798" spans="1:12" x14ac:dyDescent="0.25">
      <c r="A798" s="13">
        <v>19</v>
      </c>
      <c r="B798" s="80" t="str">
        <f t="shared" si="24"/>
        <v>2017Praha-Východ</v>
      </c>
      <c r="C798" s="13">
        <v>2017</v>
      </c>
      <c r="D798" s="14" t="s">
        <v>134</v>
      </c>
      <c r="E798" s="14" t="s">
        <v>14</v>
      </c>
      <c r="F798" s="28">
        <v>152</v>
      </c>
      <c r="G798" s="13">
        <v>80</v>
      </c>
      <c r="H798" s="75">
        <v>354</v>
      </c>
      <c r="I798" s="13">
        <v>982</v>
      </c>
      <c r="J798" s="13">
        <v>997</v>
      </c>
      <c r="K798" s="13">
        <v>70</v>
      </c>
      <c r="L798" s="15">
        <f t="shared" si="25"/>
        <v>25.626880641925776</v>
      </c>
    </row>
    <row r="799" spans="1:12" x14ac:dyDescent="0.25">
      <c r="A799" s="13">
        <v>20</v>
      </c>
      <c r="B799" s="80" t="str">
        <f t="shared" si="24"/>
        <v>2017Praha-Západ</v>
      </c>
      <c r="C799" s="13">
        <v>2017</v>
      </c>
      <c r="D799" s="14" t="s">
        <v>135</v>
      </c>
      <c r="E799" s="14" t="s">
        <v>14</v>
      </c>
      <c r="F799" s="28">
        <v>149</v>
      </c>
      <c r="G799" s="13">
        <v>75</v>
      </c>
      <c r="H799" s="75">
        <v>289</v>
      </c>
      <c r="I799" s="13">
        <v>1017</v>
      </c>
      <c r="J799" s="13">
        <v>1010</v>
      </c>
      <c r="K799" s="13">
        <v>44</v>
      </c>
      <c r="L799" s="15">
        <f t="shared" si="25"/>
        <v>15.900990099009899</v>
      </c>
    </row>
    <row r="800" spans="1:12" x14ac:dyDescent="0.25">
      <c r="A800" s="13">
        <v>21</v>
      </c>
      <c r="B800" s="80" t="str">
        <f t="shared" si="24"/>
        <v>2017Příbram</v>
      </c>
      <c r="C800" s="13">
        <v>2017</v>
      </c>
      <c r="D800" s="14" t="s">
        <v>22</v>
      </c>
      <c r="E800" s="14" t="s">
        <v>14</v>
      </c>
      <c r="F800" s="28">
        <v>138</v>
      </c>
      <c r="G800" s="13">
        <v>72</v>
      </c>
      <c r="H800" s="75">
        <v>280</v>
      </c>
      <c r="I800" s="13">
        <v>761</v>
      </c>
      <c r="J800" s="13">
        <v>745</v>
      </c>
      <c r="K800" s="13">
        <v>50</v>
      </c>
      <c r="L800" s="15">
        <f t="shared" si="25"/>
        <v>24.496644295302012</v>
      </c>
    </row>
    <row r="801" spans="1:12" x14ac:dyDescent="0.25">
      <c r="A801" s="13">
        <v>22</v>
      </c>
      <c r="B801" s="80" t="str">
        <f t="shared" si="24"/>
        <v>2017Rakovník</v>
      </c>
      <c r="C801" s="13">
        <v>2017</v>
      </c>
      <c r="D801" s="14" t="s">
        <v>23</v>
      </c>
      <c r="E801" s="14" t="s">
        <v>14</v>
      </c>
      <c r="F801" s="28">
        <v>206</v>
      </c>
      <c r="G801" s="13">
        <v>65</v>
      </c>
      <c r="H801" s="75">
        <v>397</v>
      </c>
      <c r="I801" s="13">
        <v>295</v>
      </c>
      <c r="J801" s="13">
        <v>296</v>
      </c>
      <c r="K801" s="13">
        <v>20</v>
      </c>
      <c r="L801" s="15">
        <f t="shared" si="25"/>
        <v>24.662162162162165</v>
      </c>
    </row>
    <row r="802" spans="1:12" x14ac:dyDescent="0.25">
      <c r="A802" s="13">
        <v>23</v>
      </c>
      <c r="B802" s="80" t="str">
        <f t="shared" si="24"/>
        <v>2017České Budějovice</v>
      </c>
      <c r="C802" s="13">
        <v>2017</v>
      </c>
      <c r="D802" s="14" t="s">
        <v>24</v>
      </c>
      <c r="E802" s="14" t="s">
        <v>25</v>
      </c>
      <c r="F802" s="28">
        <v>205</v>
      </c>
      <c r="G802" s="13">
        <v>121</v>
      </c>
      <c r="H802" s="75">
        <v>467</v>
      </c>
      <c r="I802" s="13">
        <v>1767</v>
      </c>
      <c r="J802" s="13">
        <v>1820</v>
      </c>
      <c r="K802" s="13">
        <v>270</v>
      </c>
      <c r="L802" s="15">
        <f t="shared" si="25"/>
        <v>54.14835164835165</v>
      </c>
    </row>
    <row r="803" spans="1:12" x14ac:dyDescent="0.25">
      <c r="A803" s="13">
        <v>24</v>
      </c>
      <c r="B803" s="80" t="str">
        <f t="shared" si="24"/>
        <v>2017Český Krumlov</v>
      </c>
      <c r="C803" s="13">
        <v>2017</v>
      </c>
      <c r="D803" s="14" t="s">
        <v>26</v>
      </c>
      <c r="E803" s="14" t="s">
        <v>25</v>
      </c>
      <c r="F803" s="28">
        <v>116</v>
      </c>
      <c r="G803" s="13">
        <v>79</v>
      </c>
      <c r="H803" s="75">
        <v>208</v>
      </c>
      <c r="I803" s="13">
        <v>413</v>
      </c>
      <c r="J803" s="13">
        <v>412</v>
      </c>
      <c r="K803" s="13">
        <v>50</v>
      </c>
      <c r="L803" s="15">
        <f t="shared" si="25"/>
        <v>44.296116504854368</v>
      </c>
    </row>
    <row r="804" spans="1:12" x14ac:dyDescent="0.25">
      <c r="A804" s="13">
        <v>25</v>
      </c>
      <c r="B804" s="80" t="str">
        <f t="shared" si="24"/>
        <v>2017Jindřichův Hradec</v>
      </c>
      <c r="C804" s="13">
        <v>2017</v>
      </c>
      <c r="D804" s="14" t="s">
        <v>27</v>
      </c>
      <c r="E804" s="14" t="s">
        <v>25</v>
      </c>
      <c r="F804" s="28">
        <v>130</v>
      </c>
      <c r="G804" s="13">
        <v>61</v>
      </c>
      <c r="H804" s="75">
        <v>355</v>
      </c>
      <c r="I804" s="13">
        <v>564</v>
      </c>
      <c r="J804" s="13">
        <v>557</v>
      </c>
      <c r="K804" s="13">
        <v>72</v>
      </c>
      <c r="L804" s="15">
        <f t="shared" si="25"/>
        <v>47.181328545780964</v>
      </c>
    </row>
    <row r="805" spans="1:12" x14ac:dyDescent="0.25">
      <c r="A805" s="13">
        <v>26</v>
      </c>
      <c r="B805" s="80" t="str">
        <f t="shared" si="24"/>
        <v>2017Pelhřimov</v>
      </c>
      <c r="C805" s="13">
        <v>2017</v>
      </c>
      <c r="D805" s="14" t="s">
        <v>28</v>
      </c>
      <c r="E805" s="14" t="s">
        <v>25</v>
      </c>
      <c r="F805" s="28">
        <v>101</v>
      </c>
      <c r="G805" s="13">
        <v>49</v>
      </c>
      <c r="H805" s="75">
        <v>251</v>
      </c>
      <c r="I805" s="13">
        <v>355</v>
      </c>
      <c r="J805" s="13">
        <v>350</v>
      </c>
      <c r="K805" s="13">
        <v>30</v>
      </c>
      <c r="L805" s="15">
        <f t="shared" si="25"/>
        <v>31.285714285714285</v>
      </c>
    </row>
    <row r="806" spans="1:12" x14ac:dyDescent="0.25">
      <c r="A806" s="13">
        <v>27</v>
      </c>
      <c r="B806" s="80" t="str">
        <f t="shared" si="24"/>
        <v>2017Písek</v>
      </c>
      <c r="C806" s="13">
        <v>2017</v>
      </c>
      <c r="D806" s="14" t="s">
        <v>29</v>
      </c>
      <c r="E806" s="14" t="s">
        <v>25</v>
      </c>
      <c r="F806" s="28">
        <v>184</v>
      </c>
      <c r="G806" s="13">
        <v>98</v>
      </c>
      <c r="H806" s="75">
        <v>528</v>
      </c>
      <c r="I806" s="13">
        <v>504</v>
      </c>
      <c r="J806" s="13">
        <v>499</v>
      </c>
      <c r="K806" s="13">
        <v>71</v>
      </c>
      <c r="L806" s="15">
        <f t="shared" si="25"/>
        <v>51.93386773547094</v>
      </c>
    </row>
    <row r="807" spans="1:12" x14ac:dyDescent="0.25">
      <c r="A807" s="13">
        <v>28</v>
      </c>
      <c r="B807" s="80" t="str">
        <f t="shared" si="24"/>
        <v>2017Prachatice</v>
      </c>
      <c r="C807" s="13">
        <v>2017</v>
      </c>
      <c r="D807" s="14" t="s">
        <v>30</v>
      </c>
      <c r="E807" s="14" t="s">
        <v>25</v>
      </c>
      <c r="F807" s="28">
        <v>178</v>
      </c>
      <c r="G807" s="13">
        <v>105</v>
      </c>
      <c r="H807" s="75">
        <v>415</v>
      </c>
      <c r="I807" s="13">
        <v>309</v>
      </c>
      <c r="J807" s="13">
        <v>305</v>
      </c>
      <c r="K807" s="13">
        <v>73</v>
      </c>
      <c r="L807" s="15">
        <f t="shared" si="25"/>
        <v>87.360655737704917</v>
      </c>
    </row>
    <row r="808" spans="1:12" x14ac:dyDescent="0.25">
      <c r="A808" s="13">
        <v>29</v>
      </c>
      <c r="B808" s="80" t="str">
        <f t="shared" si="24"/>
        <v>2017Strakonice</v>
      </c>
      <c r="C808" s="13">
        <v>2017</v>
      </c>
      <c r="D808" s="14" t="s">
        <v>31</v>
      </c>
      <c r="E808" s="14" t="s">
        <v>25</v>
      </c>
      <c r="F808" s="28">
        <v>149</v>
      </c>
      <c r="G808" s="13">
        <v>81</v>
      </c>
      <c r="H808" s="75">
        <v>320</v>
      </c>
      <c r="I808" s="13">
        <v>443</v>
      </c>
      <c r="J808" s="13">
        <v>454</v>
      </c>
      <c r="K808" s="13">
        <v>45</v>
      </c>
      <c r="L808" s="15">
        <f t="shared" si="25"/>
        <v>36.178414096916299</v>
      </c>
    </row>
    <row r="809" spans="1:12" x14ac:dyDescent="0.25">
      <c r="A809" s="13">
        <v>30</v>
      </c>
      <c r="B809" s="80" t="str">
        <f t="shared" si="24"/>
        <v>2017Tábor</v>
      </c>
      <c r="C809" s="13">
        <v>2017</v>
      </c>
      <c r="D809" s="14" t="s">
        <v>32</v>
      </c>
      <c r="E809" s="14" t="s">
        <v>25</v>
      </c>
      <c r="F809" s="28">
        <v>147</v>
      </c>
      <c r="G809" s="13">
        <v>89</v>
      </c>
      <c r="H809" s="75">
        <v>361</v>
      </c>
      <c r="I809" s="13">
        <v>590</v>
      </c>
      <c r="J809" s="13">
        <v>600</v>
      </c>
      <c r="K809" s="13">
        <v>76</v>
      </c>
      <c r="L809" s="15">
        <f t="shared" si="25"/>
        <v>46.233333333333334</v>
      </c>
    </row>
    <row r="810" spans="1:12" x14ac:dyDescent="0.25">
      <c r="A810" s="13">
        <v>31</v>
      </c>
      <c r="B810" s="80" t="str">
        <f t="shared" si="24"/>
        <v>2017Domažlice</v>
      </c>
      <c r="C810" s="13">
        <v>2017</v>
      </c>
      <c r="D810" s="14" t="s">
        <v>33</v>
      </c>
      <c r="E810" s="14" t="s">
        <v>34</v>
      </c>
      <c r="F810" s="28">
        <v>163</v>
      </c>
      <c r="G810" s="13">
        <v>63</v>
      </c>
      <c r="H810" s="75">
        <v>421</v>
      </c>
      <c r="I810" s="13">
        <v>389</v>
      </c>
      <c r="J810" s="13">
        <v>381</v>
      </c>
      <c r="K810" s="13">
        <v>59</v>
      </c>
      <c r="L810" s="15">
        <f t="shared" si="25"/>
        <v>56.522309711286091</v>
      </c>
    </row>
    <row r="811" spans="1:12" x14ac:dyDescent="0.25">
      <c r="A811" s="13">
        <v>32</v>
      </c>
      <c r="B811" s="80" t="str">
        <f t="shared" si="24"/>
        <v>2017Cheb</v>
      </c>
      <c r="C811" s="13">
        <v>2017</v>
      </c>
      <c r="D811" s="14" t="s">
        <v>35</v>
      </c>
      <c r="E811" s="14" t="s">
        <v>34</v>
      </c>
      <c r="F811" s="28">
        <v>258</v>
      </c>
      <c r="G811" s="13">
        <v>135</v>
      </c>
      <c r="H811" s="75">
        <v>668</v>
      </c>
      <c r="I811" s="13">
        <v>919</v>
      </c>
      <c r="J811" s="13">
        <v>916</v>
      </c>
      <c r="K811" s="13">
        <v>277</v>
      </c>
      <c r="L811" s="15">
        <f t="shared" si="25"/>
        <v>110.37663755458516</v>
      </c>
    </row>
    <row r="812" spans="1:12" x14ac:dyDescent="0.25">
      <c r="A812" s="13">
        <v>33</v>
      </c>
      <c r="B812" s="80" t="str">
        <f t="shared" si="24"/>
        <v>2017Karlovy Vary</v>
      </c>
      <c r="C812" s="13">
        <v>2017</v>
      </c>
      <c r="D812" s="14" t="s">
        <v>36</v>
      </c>
      <c r="E812" s="14" t="s">
        <v>34</v>
      </c>
      <c r="F812" s="28">
        <v>204</v>
      </c>
      <c r="G812" s="13">
        <v>83</v>
      </c>
      <c r="H812" s="75">
        <v>427</v>
      </c>
      <c r="I812" s="13">
        <v>1055</v>
      </c>
      <c r="J812" s="13">
        <v>1055</v>
      </c>
      <c r="K812" s="13">
        <v>182</v>
      </c>
      <c r="L812" s="15">
        <f t="shared" si="25"/>
        <v>62.966824644549767</v>
      </c>
    </row>
    <row r="813" spans="1:12" x14ac:dyDescent="0.25">
      <c r="A813" s="13">
        <v>34</v>
      </c>
      <c r="B813" s="80" t="str">
        <f t="shared" si="24"/>
        <v>2017Klatovy</v>
      </c>
      <c r="C813" s="13">
        <v>2017</v>
      </c>
      <c r="D813" s="14" t="s">
        <v>37</v>
      </c>
      <c r="E813" s="14" t="s">
        <v>34</v>
      </c>
      <c r="F813" s="28">
        <v>166</v>
      </c>
      <c r="G813" s="13">
        <v>109</v>
      </c>
      <c r="H813" s="75">
        <v>329</v>
      </c>
      <c r="I813" s="13">
        <v>489</v>
      </c>
      <c r="J813" s="13">
        <v>486</v>
      </c>
      <c r="K813" s="13">
        <v>97</v>
      </c>
      <c r="L813" s="15">
        <f t="shared" si="25"/>
        <v>72.849794238683131</v>
      </c>
    </row>
    <row r="814" spans="1:12" x14ac:dyDescent="0.25">
      <c r="A814" s="13">
        <v>35</v>
      </c>
      <c r="B814" s="80" t="str">
        <f t="shared" si="24"/>
        <v>2017Plzeň-jih</v>
      </c>
      <c r="C814" s="13">
        <v>2017</v>
      </c>
      <c r="D814" s="14" t="s">
        <v>38</v>
      </c>
      <c r="E814" s="14" t="s">
        <v>34</v>
      </c>
      <c r="F814" s="28">
        <v>183</v>
      </c>
      <c r="G814" s="13">
        <v>110</v>
      </c>
      <c r="H814" s="75">
        <v>454</v>
      </c>
      <c r="I814" s="13">
        <v>329</v>
      </c>
      <c r="J814" s="13">
        <v>365</v>
      </c>
      <c r="K814" s="13">
        <v>64</v>
      </c>
      <c r="L814" s="15">
        <f t="shared" si="25"/>
        <v>64</v>
      </c>
    </row>
    <row r="815" spans="1:12" x14ac:dyDescent="0.25">
      <c r="A815" s="13">
        <v>36</v>
      </c>
      <c r="B815" s="80" t="str">
        <f t="shared" si="24"/>
        <v>2017Plzeň-Město</v>
      </c>
      <c r="C815" s="13">
        <v>2017</v>
      </c>
      <c r="D815" s="14" t="s">
        <v>136</v>
      </c>
      <c r="E815" s="14" t="s">
        <v>34</v>
      </c>
      <c r="F815" s="28">
        <v>203</v>
      </c>
      <c r="G815" s="13">
        <v>105</v>
      </c>
      <c r="H815" s="75">
        <v>440</v>
      </c>
      <c r="I815" s="13">
        <v>1648</v>
      </c>
      <c r="J815" s="13">
        <v>1669</v>
      </c>
      <c r="K815" s="13">
        <v>295</v>
      </c>
      <c r="L815" s="15">
        <f t="shared" si="25"/>
        <v>64.51467944877173</v>
      </c>
    </row>
    <row r="816" spans="1:12" x14ac:dyDescent="0.25">
      <c r="A816" s="13">
        <v>37</v>
      </c>
      <c r="B816" s="80" t="str">
        <f t="shared" si="24"/>
        <v>2017Plzeň-sever</v>
      </c>
      <c r="C816" s="13">
        <v>2017</v>
      </c>
      <c r="D816" s="14" t="s">
        <v>39</v>
      </c>
      <c r="E816" s="14" t="s">
        <v>34</v>
      </c>
      <c r="F816" s="28">
        <v>412</v>
      </c>
      <c r="G816" s="13">
        <v>265</v>
      </c>
      <c r="H816" s="75">
        <v>831</v>
      </c>
      <c r="I816" s="13">
        <v>476</v>
      </c>
      <c r="J816" s="13">
        <v>501</v>
      </c>
      <c r="K816" s="13">
        <v>102</v>
      </c>
      <c r="L816" s="15">
        <f t="shared" si="25"/>
        <v>74.311377245508979</v>
      </c>
    </row>
    <row r="817" spans="1:12" x14ac:dyDescent="0.25">
      <c r="A817" s="13">
        <v>38</v>
      </c>
      <c r="B817" s="80" t="str">
        <f t="shared" si="24"/>
        <v>2017Rokycany</v>
      </c>
      <c r="C817" s="13">
        <v>2017</v>
      </c>
      <c r="D817" s="14" t="s">
        <v>40</v>
      </c>
      <c r="E817" s="14" t="s">
        <v>34</v>
      </c>
      <c r="F817" s="28">
        <v>267</v>
      </c>
      <c r="G817" s="13">
        <v>126</v>
      </c>
      <c r="H817" s="75">
        <v>675</v>
      </c>
      <c r="I817" s="13">
        <v>275</v>
      </c>
      <c r="J817" s="13">
        <v>278</v>
      </c>
      <c r="K817" s="13">
        <v>55</v>
      </c>
      <c r="L817" s="15">
        <f t="shared" si="25"/>
        <v>72.212230215827333</v>
      </c>
    </row>
    <row r="818" spans="1:12" x14ac:dyDescent="0.25">
      <c r="A818" s="13">
        <v>39</v>
      </c>
      <c r="B818" s="80" t="str">
        <f t="shared" si="24"/>
        <v>2017Sokolov</v>
      </c>
      <c r="C818" s="13">
        <v>2017</v>
      </c>
      <c r="D818" s="14" t="s">
        <v>41</v>
      </c>
      <c r="E818" s="14" t="s">
        <v>34</v>
      </c>
      <c r="F818" s="28">
        <v>185</v>
      </c>
      <c r="G818" s="13">
        <v>98</v>
      </c>
      <c r="H818" s="75">
        <v>432</v>
      </c>
      <c r="I818" s="13">
        <v>748</v>
      </c>
      <c r="J818" s="13">
        <v>763</v>
      </c>
      <c r="K818" s="13">
        <v>151</v>
      </c>
      <c r="L818" s="15">
        <f t="shared" si="25"/>
        <v>72.234600262123195</v>
      </c>
    </row>
    <row r="819" spans="1:12" x14ac:dyDescent="0.25">
      <c r="A819" s="13">
        <v>40</v>
      </c>
      <c r="B819" s="80" t="str">
        <f t="shared" si="24"/>
        <v>2017Tachov</v>
      </c>
      <c r="C819" s="13">
        <v>2017</v>
      </c>
      <c r="D819" s="14" t="s">
        <v>42</v>
      </c>
      <c r="E819" s="14" t="s">
        <v>34</v>
      </c>
      <c r="F819" s="28">
        <v>169</v>
      </c>
      <c r="G819" s="13">
        <v>102</v>
      </c>
      <c r="H819" s="75">
        <v>311</v>
      </c>
      <c r="I819" s="13">
        <v>441</v>
      </c>
      <c r="J819" s="13">
        <v>414</v>
      </c>
      <c r="K819" s="13">
        <v>111</v>
      </c>
      <c r="L819" s="15">
        <f t="shared" si="25"/>
        <v>97.862318840579718</v>
      </c>
    </row>
    <row r="820" spans="1:12" x14ac:dyDescent="0.25">
      <c r="A820" s="13">
        <v>41</v>
      </c>
      <c r="B820" s="80" t="str">
        <f t="shared" si="24"/>
        <v>2017Česká Lípa</v>
      </c>
      <c r="C820" s="13">
        <v>2017</v>
      </c>
      <c r="D820" s="14" t="s">
        <v>43</v>
      </c>
      <c r="E820" s="14" t="s">
        <v>44</v>
      </c>
      <c r="F820" s="28">
        <v>373</v>
      </c>
      <c r="G820" s="13">
        <v>202</v>
      </c>
      <c r="H820" s="75">
        <v>929</v>
      </c>
      <c r="I820" s="13">
        <v>1022</v>
      </c>
      <c r="J820" s="13">
        <v>1202</v>
      </c>
      <c r="K820" s="13">
        <v>256</v>
      </c>
      <c r="L820" s="15">
        <f t="shared" si="25"/>
        <v>77.737104825291183</v>
      </c>
    </row>
    <row r="821" spans="1:12" x14ac:dyDescent="0.25">
      <c r="A821" s="13">
        <v>42</v>
      </c>
      <c r="B821" s="80" t="str">
        <f t="shared" si="24"/>
        <v>2017Děčín</v>
      </c>
      <c r="C821" s="13">
        <v>2017</v>
      </c>
      <c r="D821" s="14" t="s">
        <v>45</v>
      </c>
      <c r="E821" s="14" t="s">
        <v>44</v>
      </c>
      <c r="F821" s="28">
        <v>500</v>
      </c>
      <c r="G821" s="13">
        <v>330</v>
      </c>
      <c r="H821" s="75">
        <v>1201</v>
      </c>
      <c r="I821" s="13">
        <v>1608</v>
      </c>
      <c r="J821" s="13">
        <v>1846</v>
      </c>
      <c r="K821" s="13">
        <v>705</v>
      </c>
      <c r="L821" s="15">
        <f t="shared" si="25"/>
        <v>139.39599133261106</v>
      </c>
    </row>
    <row r="822" spans="1:12" x14ac:dyDescent="0.25">
      <c r="A822" s="13">
        <v>43</v>
      </c>
      <c r="B822" s="80" t="str">
        <f t="shared" si="24"/>
        <v>2017Chomutov</v>
      </c>
      <c r="C822" s="13">
        <v>2017</v>
      </c>
      <c r="D822" s="14" t="s">
        <v>46</v>
      </c>
      <c r="E822" s="14" t="s">
        <v>44</v>
      </c>
      <c r="F822" s="28">
        <v>489</v>
      </c>
      <c r="G822" s="13">
        <v>366</v>
      </c>
      <c r="H822" s="75">
        <v>1135</v>
      </c>
      <c r="I822" s="13">
        <v>1386</v>
      </c>
      <c r="J822" s="13">
        <v>1553</v>
      </c>
      <c r="K822" s="13">
        <v>593</v>
      </c>
      <c r="L822" s="15">
        <f t="shared" si="25"/>
        <v>139.37218287186093</v>
      </c>
    </row>
    <row r="823" spans="1:12" x14ac:dyDescent="0.25">
      <c r="A823" s="13">
        <v>44</v>
      </c>
      <c r="B823" s="80" t="str">
        <f t="shared" si="24"/>
        <v>2017Jablonec nad Nisou</v>
      </c>
      <c r="C823" s="13">
        <v>2017</v>
      </c>
      <c r="D823" s="14" t="s">
        <v>47</v>
      </c>
      <c r="E823" s="14" t="s">
        <v>44</v>
      </c>
      <c r="F823" s="28">
        <v>439</v>
      </c>
      <c r="G823" s="13">
        <v>282</v>
      </c>
      <c r="H823" s="75">
        <v>1036</v>
      </c>
      <c r="I823" s="13">
        <v>706</v>
      </c>
      <c r="J823" s="13">
        <v>767</v>
      </c>
      <c r="K823" s="13">
        <v>267</v>
      </c>
      <c r="L823" s="15">
        <f t="shared" si="25"/>
        <v>127.0599739243807</v>
      </c>
    </row>
    <row r="824" spans="1:12" x14ac:dyDescent="0.25">
      <c r="A824" s="13">
        <v>45</v>
      </c>
      <c r="B824" s="80" t="str">
        <f t="shared" si="24"/>
        <v>2017Liberec</v>
      </c>
      <c r="C824" s="13">
        <v>2017</v>
      </c>
      <c r="D824" s="14" t="s">
        <v>48</v>
      </c>
      <c r="E824" s="14" t="s">
        <v>44</v>
      </c>
      <c r="F824" s="28">
        <v>385</v>
      </c>
      <c r="G824" s="13">
        <v>291</v>
      </c>
      <c r="H824" s="75">
        <v>841</v>
      </c>
      <c r="I824" s="13">
        <v>1731</v>
      </c>
      <c r="J824" s="13">
        <v>1887</v>
      </c>
      <c r="K824" s="13">
        <v>618</v>
      </c>
      <c r="L824" s="15">
        <f t="shared" si="25"/>
        <v>119.53895071542131</v>
      </c>
    </row>
    <row r="825" spans="1:12" x14ac:dyDescent="0.25">
      <c r="A825" s="13">
        <v>46</v>
      </c>
      <c r="B825" s="80" t="str">
        <f t="shared" si="24"/>
        <v>2017Litoměřice</v>
      </c>
      <c r="C825" s="13">
        <v>2017</v>
      </c>
      <c r="D825" s="14" t="s">
        <v>49</v>
      </c>
      <c r="E825" s="14" t="s">
        <v>44</v>
      </c>
      <c r="F825" s="28">
        <v>263</v>
      </c>
      <c r="G825" s="13">
        <v>97</v>
      </c>
      <c r="H825" s="75">
        <v>718</v>
      </c>
      <c r="I825" s="13">
        <v>935</v>
      </c>
      <c r="J825" s="13">
        <v>1015</v>
      </c>
      <c r="K825" s="13">
        <v>176</v>
      </c>
      <c r="L825" s="15">
        <f t="shared" si="25"/>
        <v>63.290640394088669</v>
      </c>
    </row>
    <row r="826" spans="1:12" x14ac:dyDescent="0.25">
      <c r="A826" s="13">
        <v>47</v>
      </c>
      <c r="B826" s="80" t="str">
        <f t="shared" si="24"/>
        <v>2017Louny</v>
      </c>
      <c r="C826" s="13">
        <v>2017</v>
      </c>
      <c r="D826" s="14" t="s">
        <v>50</v>
      </c>
      <c r="E826" s="14" t="s">
        <v>44</v>
      </c>
      <c r="F826" s="28">
        <v>149</v>
      </c>
      <c r="G826" s="13">
        <v>99</v>
      </c>
      <c r="H826" s="75">
        <v>313</v>
      </c>
      <c r="I826" s="13">
        <v>604</v>
      </c>
      <c r="J826" s="13">
        <v>619</v>
      </c>
      <c r="K826" s="13">
        <v>120</v>
      </c>
      <c r="L826" s="15">
        <f t="shared" si="25"/>
        <v>70.759289176090462</v>
      </c>
    </row>
    <row r="827" spans="1:12" x14ac:dyDescent="0.25">
      <c r="A827" s="13">
        <v>48</v>
      </c>
      <c r="B827" s="80" t="str">
        <f t="shared" si="24"/>
        <v>2017Most</v>
      </c>
      <c r="C827" s="13">
        <v>2017</v>
      </c>
      <c r="D827" s="14" t="s">
        <v>51</v>
      </c>
      <c r="E827" s="14" t="s">
        <v>44</v>
      </c>
      <c r="F827" s="28">
        <v>208</v>
      </c>
      <c r="G827" s="13">
        <v>113</v>
      </c>
      <c r="H827" s="75">
        <v>443</v>
      </c>
      <c r="I827" s="13">
        <v>1254</v>
      </c>
      <c r="J827" s="13">
        <v>1272</v>
      </c>
      <c r="K827" s="13">
        <v>350</v>
      </c>
      <c r="L827" s="15">
        <f t="shared" si="25"/>
        <v>100.43238993710692</v>
      </c>
    </row>
    <row r="828" spans="1:12" x14ac:dyDescent="0.25">
      <c r="A828" s="13">
        <v>49</v>
      </c>
      <c r="B828" s="80" t="str">
        <f t="shared" si="24"/>
        <v>2017Teplice</v>
      </c>
      <c r="C828" s="13">
        <v>2017</v>
      </c>
      <c r="D828" s="14" t="s">
        <v>52</v>
      </c>
      <c r="E828" s="14" t="s">
        <v>44</v>
      </c>
      <c r="F828" s="28">
        <v>115</v>
      </c>
      <c r="G828" s="13">
        <v>44</v>
      </c>
      <c r="H828" s="75">
        <v>223</v>
      </c>
      <c r="I828" s="13">
        <v>1351</v>
      </c>
      <c r="J828" s="13">
        <v>1349</v>
      </c>
      <c r="K828" s="13">
        <v>151</v>
      </c>
      <c r="L828" s="15">
        <f t="shared" si="25"/>
        <v>40.856189770200146</v>
      </c>
    </row>
    <row r="829" spans="1:12" x14ac:dyDescent="0.25">
      <c r="A829" s="13">
        <v>50</v>
      </c>
      <c r="B829" s="80" t="str">
        <f t="shared" si="24"/>
        <v>2017Ústí nad Labem</v>
      </c>
      <c r="C829" s="13">
        <v>2017</v>
      </c>
      <c r="D829" s="14" t="s">
        <v>53</v>
      </c>
      <c r="E829" s="14" t="s">
        <v>44</v>
      </c>
      <c r="F829" s="28">
        <v>452</v>
      </c>
      <c r="G829" s="13">
        <v>316</v>
      </c>
      <c r="H829" s="75">
        <v>1043</v>
      </c>
      <c r="I829" s="13">
        <v>1962</v>
      </c>
      <c r="J829" s="13">
        <v>2120</v>
      </c>
      <c r="K829" s="13">
        <v>807</v>
      </c>
      <c r="L829" s="15">
        <f t="shared" si="25"/>
        <v>138.94103773584905</v>
      </c>
    </row>
    <row r="830" spans="1:12" x14ac:dyDescent="0.25">
      <c r="A830" s="13">
        <v>51</v>
      </c>
      <c r="B830" s="80" t="str">
        <f t="shared" si="24"/>
        <v>2017Havlíčkův Brod</v>
      </c>
      <c r="C830" s="13">
        <v>2017</v>
      </c>
      <c r="D830" s="14" t="s">
        <v>54</v>
      </c>
      <c r="E830" s="14" t="s">
        <v>55</v>
      </c>
      <c r="F830" s="28">
        <v>156</v>
      </c>
      <c r="G830" s="13">
        <v>90</v>
      </c>
      <c r="H830" s="75">
        <v>351</v>
      </c>
      <c r="I830" s="13">
        <v>479</v>
      </c>
      <c r="J830" s="13">
        <v>481</v>
      </c>
      <c r="K830" s="13">
        <v>53</v>
      </c>
      <c r="L830" s="15">
        <f t="shared" si="25"/>
        <v>40.218295218295218</v>
      </c>
    </row>
    <row r="831" spans="1:12" x14ac:dyDescent="0.25">
      <c r="A831" s="13">
        <v>52</v>
      </c>
      <c r="B831" s="80" t="str">
        <f t="shared" si="24"/>
        <v>2017Hradec Králové</v>
      </c>
      <c r="C831" s="13">
        <v>2017</v>
      </c>
      <c r="D831" s="14" t="s">
        <v>56</v>
      </c>
      <c r="E831" s="14" t="s">
        <v>55</v>
      </c>
      <c r="F831" s="28">
        <v>148</v>
      </c>
      <c r="G831" s="13">
        <v>78</v>
      </c>
      <c r="H831" s="75">
        <v>355</v>
      </c>
      <c r="I831" s="13">
        <v>811</v>
      </c>
      <c r="J831" s="13">
        <v>812</v>
      </c>
      <c r="K831" s="13">
        <v>103</v>
      </c>
      <c r="L831" s="15">
        <f t="shared" si="25"/>
        <v>46.299261083743843</v>
      </c>
    </row>
    <row r="832" spans="1:12" x14ac:dyDescent="0.25">
      <c r="A832" s="13">
        <v>53</v>
      </c>
      <c r="B832" s="80" t="str">
        <f t="shared" si="24"/>
        <v>2017Chrudim</v>
      </c>
      <c r="C832" s="13">
        <v>2017</v>
      </c>
      <c r="D832" s="14" t="s">
        <v>57</v>
      </c>
      <c r="E832" s="14" t="s">
        <v>55</v>
      </c>
      <c r="F832" s="28">
        <v>86</v>
      </c>
      <c r="G832" s="13">
        <v>52</v>
      </c>
      <c r="H832" s="75">
        <v>165</v>
      </c>
      <c r="I832" s="13">
        <v>449</v>
      </c>
      <c r="J832" s="13">
        <v>437</v>
      </c>
      <c r="K832" s="13">
        <v>42</v>
      </c>
      <c r="L832" s="15">
        <f t="shared" si="25"/>
        <v>35.080091533180777</v>
      </c>
    </row>
    <row r="833" spans="1:12" x14ac:dyDescent="0.25">
      <c r="A833" s="13">
        <v>54</v>
      </c>
      <c r="B833" s="80" t="str">
        <f t="shared" si="24"/>
        <v>2017Jičín</v>
      </c>
      <c r="C833" s="13">
        <v>2017</v>
      </c>
      <c r="D833" s="14" t="s">
        <v>58</v>
      </c>
      <c r="E833" s="14" t="s">
        <v>55</v>
      </c>
      <c r="F833" s="28">
        <v>180</v>
      </c>
      <c r="G833" s="13">
        <v>90</v>
      </c>
      <c r="H833" s="75">
        <v>353</v>
      </c>
      <c r="I833" s="13">
        <v>472</v>
      </c>
      <c r="J833" s="13">
        <v>482</v>
      </c>
      <c r="K833" s="13">
        <v>55</v>
      </c>
      <c r="L833" s="15">
        <f t="shared" si="25"/>
        <v>41.649377593360995</v>
      </c>
    </row>
    <row r="834" spans="1:12" x14ac:dyDescent="0.25">
      <c r="A834" s="13">
        <v>55</v>
      </c>
      <c r="B834" s="80" t="str">
        <f t="shared" si="24"/>
        <v>2017Náchod</v>
      </c>
      <c r="C834" s="13">
        <v>2017</v>
      </c>
      <c r="D834" s="14" t="s">
        <v>59</v>
      </c>
      <c r="E834" s="14" t="s">
        <v>55</v>
      </c>
      <c r="F834" s="28">
        <v>113</v>
      </c>
      <c r="G834" s="13">
        <v>67</v>
      </c>
      <c r="H834" s="75">
        <v>261</v>
      </c>
      <c r="I834" s="13">
        <v>758</v>
      </c>
      <c r="J834" s="13">
        <v>741</v>
      </c>
      <c r="K834" s="13">
        <v>99</v>
      </c>
      <c r="L834" s="15">
        <f t="shared" si="25"/>
        <v>48.765182186234824</v>
      </c>
    </row>
    <row r="835" spans="1:12" x14ac:dyDescent="0.25">
      <c r="A835" s="13">
        <v>56</v>
      </c>
      <c r="B835" s="80" t="str">
        <f t="shared" si="24"/>
        <v>2017Pardubice</v>
      </c>
      <c r="C835" s="13">
        <v>2017</v>
      </c>
      <c r="D835" s="14" t="s">
        <v>60</v>
      </c>
      <c r="E835" s="14" t="s">
        <v>55</v>
      </c>
      <c r="F835" s="28">
        <v>140</v>
      </c>
      <c r="G835" s="13">
        <v>88</v>
      </c>
      <c r="H835" s="75">
        <v>308</v>
      </c>
      <c r="I835" s="13">
        <v>897</v>
      </c>
      <c r="J835" s="13">
        <v>987</v>
      </c>
      <c r="K835" s="13">
        <v>62</v>
      </c>
      <c r="L835" s="15">
        <f t="shared" si="25"/>
        <v>22.928064842958459</v>
      </c>
    </row>
    <row r="836" spans="1:12" x14ac:dyDescent="0.25">
      <c r="A836" s="13">
        <v>57</v>
      </c>
      <c r="B836" s="80" t="str">
        <f t="shared" si="24"/>
        <v>2017Rychnov nad Kněžnou</v>
      </c>
      <c r="C836" s="13">
        <v>2017</v>
      </c>
      <c r="D836" s="14" t="s">
        <v>61</v>
      </c>
      <c r="E836" s="14" t="s">
        <v>55</v>
      </c>
      <c r="F836" s="28">
        <v>219</v>
      </c>
      <c r="G836" s="13">
        <v>150</v>
      </c>
      <c r="H836" s="75">
        <v>497</v>
      </c>
      <c r="I836" s="13">
        <v>539</v>
      </c>
      <c r="J836" s="13">
        <v>540</v>
      </c>
      <c r="K836" s="13">
        <v>75</v>
      </c>
      <c r="L836" s="15">
        <f t="shared" si="25"/>
        <v>50.69444444444445</v>
      </c>
    </row>
    <row r="837" spans="1:12" x14ac:dyDescent="0.25">
      <c r="A837" s="13">
        <v>58</v>
      </c>
      <c r="B837" s="80" t="str">
        <f t="shared" si="24"/>
        <v>2017Semily</v>
      </c>
      <c r="C837" s="13">
        <v>2017</v>
      </c>
      <c r="D837" s="14" t="s">
        <v>62</v>
      </c>
      <c r="E837" s="14" t="s">
        <v>55</v>
      </c>
      <c r="F837" s="28">
        <v>145</v>
      </c>
      <c r="G837" s="13">
        <v>78</v>
      </c>
      <c r="H837" s="75">
        <v>251</v>
      </c>
      <c r="I837" s="13">
        <v>330</v>
      </c>
      <c r="J837" s="13">
        <v>272</v>
      </c>
      <c r="K837" s="13">
        <v>100</v>
      </c>
      <c r="L837" s="15">
        <f t="shared" si="25"/>
        <v>134.19117647058823</v>
      </c>
    </row>
    <row r="838" spans="1:12" x14ac:dyDescent="0.25">
      <c r="A838" s="13">
        <v>59</v>
      </c>
      <c r="B838" s="80" t="str">
        <f t="shared" si="24"/>
        <v>2017Svitavy</v>
      </c>
      <c r="C838" s="13">
        <v>2017</v>
      </c>
      <c r="D838" s="14" t="s">
        <v>63</v>
      </c>
      <c r="E838" s="14" t="s">
        <v>55</v>
      </c>
      <c r="F838" s="28">
        <v>96</v>
      </c>
      <c r="G838" s="13">
        <v>34</v>
      </c>
      <c r="H838" s="75">
        <v>224</v>
      </c>
      <c r="I838" s="13">
        <v>580</v>
      </c>
      <c r="J838" s="13">
        <v>579</v>
      </c>
      <c r="K838" s="13">
        <v>15</v>
      </c>
      <c r="L838" s="15">
        <f t="shared" si="25"/>
        <v>9.4559585492227978</v>
      </c>
    </row>
    <row r="839" spans="1:12" x14ac:dyDescent="0.25">
      <c r="A839" s="13">
        <v>60</v>
      </c>
      <c r="B839" s="80" t="str">
        <f t="shared" ref="B839:B902" si="26">CONCATENATE(C839,D839)</f>
        <v>2017Trutnov</v>
      </c>
      <c r="C839" s="13">
        <v>2017</v>
      </c>
      <c r="D839" s="14" t="s">
        <v>64</v>
      </c>
      <c r="E839" s="14" t="s">
        <v>55</v>
      </c>
      <c r="F839" s="28">
        <v>114</v>
      </c>
      <c r="G839" s="13">
        <v>59</v>
      </c>
      <c r="H839" s="75">
        <v>245</v>
      </c>
      <c r="I839" s="13">
        <v>818</v>
      </c>
      <c r="J839" s="13">
        <v>800</v>
      </c>
      <c r="K839" s="13">
        <v>136</v>
      </c>
      <c r="L839" s="15">
        <f t="shared" ref="L839:L902" si="27">K839/J839*365</f>
        <v>62.050000000000004</v>
      </c>
    </row>
    <row r="840" spans="1:12" x14ac:dyDescent="0.25">
      <c r="A840" s="13">
        <v>61</v>
      </c>
      <c r="B840" s="80" t="str">
        <f t="shared" si="26"/>
        <v>2017Ústí nad Orlicí</v>
      </c>
      <c r="C840" s="13">
        <v>2017</v>
      </c>
      <c r="D840" s="14" t="s">
        <v>65</v>
      </c>
      <c r="E840" s="14" t="s">
        <v>55</v>
      </c>
      <c r="F840" s="28">
        <v>82</v>
      </c>
      <c r="G840" s="13">
        <v>47</v>
      </c>
      <c r="H840" s="75">
        <v>207</v>
      </c>
      <c r="I840" s="13">
        <v>581</v>
      </c>
      <c r="J840" s="13">
        <v>574</v>
      </c>
      <c r="K840" s="13">
        <v>51</v>
      </c>
      <c r="L840" s="15">
        <f t="shared" si="27"/>
        <v>32.430313588850176</v>
      </c>
    </row>
    <row r="841" spans="1:12" x14ac:dyDescent="0.25">
      <c r="A841" s="13">
        <v>62</v>
      </c>
      <c r="B841" s="80" t="str">
        <f t="shared" si="26"/>
        <v>2017Blansko</v>
      </c>
      <c r="C841" s="13">
        <v>2017</v>
      </c>
      <c r="D841" s="14" t="s">
        <v>66</v>
      </c>
      <c r="E841" s="14" t="s">
        <v>67</v>
      </c>
      <c r="F841" s="28">
        <v>177</v>
      </c>
      <c r="G841" s="13">
        <v>125</v>
      </c>
      <c r="H841" s="75">
        <v>343</v>
      </c>
      <c r="I841" s="13">
        <v>547</v>
      </c>
      <c r="J841" s="13">
        <v>573</v>
      </c>
      <c r="K841" s="13">
        <v>90</v>
      </c>
      <c r="L841" s="15">
        <f t="shared" si="27"/>
        <v>57.329842931937172</v>
      </c>
    </row>
    <row r="842" spans="1:12" x14ac:dyDescent="0.25">
      <c r="A842" s="13">
        <v>63</v>
      </c>
      <c r="B842" s="80" t="str">
        <f t="shared" si="26"/>
        <v>2017Brno-město</v>
      </c>
      <c r="C842" s="13">
        <v>2017</v>
      </c>
      <c r="D842" s="14" t="s">
        <v>68</v>
      </c>
      <c r="E842" s="14" t="s">
        <v>67</v>
      </c>
      <c r="F842" s="28">
        <v>94</v>
      </c>
      <c r="G842" s="13">
        <v>57</v>
      </c>
      <c r="H842" s="75">
        <v>196</v>
      </c>
      <c r="I842" s="13">
        <v>3060</v>
      </c>
      <c r="J842" s="13">
        <v>3056</v>
      </c>
      <c r="K842" s="13">
        <v>355</v>
      </c>
      <c r="L842" s="15">
        <f t="shared" si="27"/>
        <v>42.400196335078533</v>
      </c>
    </row>
    <row r="843" spans="1:12" x14ac:dyDescent="0.25">
      <c r="A843" s="13">
        <v>64</v>
      </c>
      <c r="B843" s="80" t="str">
        <f t="shared" si="26"/>
        <v>2017Brno-venkov</v>
      </c>
      <c r="C843" s="13">
        <v>2017</v>
      </c>
      <c r="D843" s="14" t="s">
        <v>69</v>
      </c>
      <c r="E843" s="14" t="s">
        <v>67</v>
      </c>
      <c r="F843" s="28">
        <v>186</v>
      </c>
      <c r="G843" s="13">
        <v>120</v>
      </c>
      <c r="H843" s="75">
        <v>360</v>
      </c>
      <c r="I843" s="13">
        <v>858</v>
      </c>
      <c r="J843" s="13">
        <v>868</v>
      </c>
      <c r="K843" s="13">
        <v>176</v>
      </c>
      <c r="L843" s="15">
        <f t="shared" si="27"/>
        <v>74.009216589861751</v>
      </c>
    </row>
    <row r="844" spans="1:12" x14ac:dyDescent="0.25">
      <c r="A844" s="13">
        <v>65</v>
      </c>
      <c r="B844" s="80" t="str">
        <f t="shared" si="26"/>
        <v>2017Břeclav</v>
      </c>
      <c r="C844" s="13">
        <v>2017</v>
      </c>
      <c r="D844" s="14" t="s">
        <v>70</v>
      </c>
      <c r="E844" s="14" t="s">
        <v>67</v>
      </c>
      <c r="F844" s="28">
        <v>115</v>
      </c>
      <c r="G844" s="13">
        <v>70</v>
      </c>
      <c r="H844" s="75">
        <v>232</v>
      </c>
      <c r="I844" s="13">
        <v>795</v>
      </c>
      <c r="J844" s="13">
        <v>792</v>
      </c>
      <c r="K844" s="13">
        <v>76</v>
      </c>
      <c r="L844" s="15">
        <f t="shared" si="27"/>
        <v>35.025252525252526</v>
      </c>
    </row>
    <row r="845" spans="1:12" x14ac:dyDescent="0.25">
      <c r="A845" s="13">
        <v>66</v>
      </c>
      <c r="B845" s="80" t="str">
        <f t="shared" si="26"/>
        <v>2017Hodonín</v>
      </c>
      <c r="C845" s="13">
        <v>2017</v>
      </c>
      <c r="D845" s="14" t="s">
        <v>71</v>
      </c>
      <c r="E845" s="14" t="s">
        <v>67</v>
      </c>
      <c r="F845" s="28">
        <v>142</v>
      </c>
      <c r="G845" s="13">
        <v>84</v>
      </c>
      <c r="H845" s="75">
        <v>271</v>
      </c>
      <c r="I845" s="13">
        <v>737</v>
      </c>
      <c r="J845" s="13">
        <v>773</v>
      </c>
      <c r="K845" s="13">
        <v>104</v>
      </c>
      <c r="L845" s="15">
        <f t="shared" si="27"/>
        <v>49.107373868046565</v>
      </c>
    </row>
    <row r="846" spans="1:12" x14ac:dyDescent="0.25">
      <c r="A846" s="13">
        <v>67</v>
      </c>
      <c r="B846" s="80" t="str">
        <f t="shared" si="26"/>
        <v>2017Jihlava</v>
      </c>
      <c r="C846" s="13">
        <v>2017</v>
      </c>
      <c r="D846" s="14" t="s">
        <v>72</v>
      </c>
      <c r="E846" s="14" t="s">
        <v>67</v>
      </c>
      <c r="F846" s="28">
        <v>262</v>
      </c>
      <c r="G846" s="13">
        <v>164</v>
      </c>
      <c r="H846" s="75">
        <v>631</v>
      </c>
      <c r="I846" s="13">
        <v>569</v>
      </c>
      <c r="J846" s="13">
        <v>625</v>
      </c>
      <c r="K846" s="13">
        <v>137</v>
      </c>
      <c r="L846" s="15">
        <f t="shared" si="27"/>
        <v>80.007999999999996</v>
      </c>
    </row>
    <row r="847" spans="1:12" x14ac:dyDescent="0.25">
      <c r="A847" s="13">
        <v>68</v>
      </c>
      <c r="B847" s="80" t="str">
        <f t="shared" si="26"/>
        <v>2017Kroměříž</v>
      </c>
      <c r="C847" s="13">
        <v>2017</v>
      </c>
      <c r="D847" s="14" t="s">
        <v>73</v>
      </c>
      <c r="E847" s="14" t="s">
        <v>67</v>
      </c>
      <c r="F847" s="28">
        <v>126</v>
      </c>
      <c r="G847" s="13">
        <v>64</v>
      </c>
      <c r="H847" s="75">
        <v>296</v>
      </c>
      <c r="I847" s="13">
        <v>667</v>
      </c>
      <c r="J847" s="13">
        <v>643</v>
      </c>
      <c r="K847" s="13">
        <v>111</v>
      </c>
      <c r="L847" s="15">
        <f t="shared" si="27"/>
        <v>63.009331259720064</v>
      </c>
    </row>
    <row r="848" spans="1:12" x14ac:dyDescent="0.25">
      <c r="A848" s="13">
        <v>69</v>
      </c>
      <c r="B848" s="80" t="str">
        <f t="shared" si="26"/>
        <v>2017Prostějov</v>
      </c>
      <c r="C848" s="13">
        <v>2017</v>
      </c>
      <c r="D848" s="14" t="s">
        <v>74</v>
      </c>
      <c r="E848" s="14" t="s">
        <v>67</v>
      </c>
      <c r="F848" s="28">
        <v>179</v>
      </c>
      <c r="G848" s="13">
        <v>126</v>
      </c>
      <c r="H848" s="75">
        <v>339</v>
      </c>
      <c r="I848" s="13">
        <v>534</v>
      </c>
      <c r="J848" s="13">
        <v>580</v>
      </c>
      <c r="K848" s="13">
        <v>94</v>
      </c>
      <c r="L848" s="15">
        <f t="shared" si="27"/>
        <v>59.155172413793103</v>
      </c>
    </row>
    <row r="849" spans="1:12" x14ac:dyDescent="0.25">
      <c r="A849" s="13">
        <v>70</v>
      </c>
      <c r="B849" s="80" t="str">
        <f t="shared" si="26"/>
        <v>2017Třebíč</v>
      </c>
      <c r="C849" s="13">
        <v>2017</v>
      </c>
      <c r="D849" s="14" t="s">
        <v>75</v>
      </c>
      <c r="E849" s="14" t="s">
        <v>67</v>
      </c>
      <c r="F849" s="28">
        <v>175</v>
      </c>
      <c r="G849" s="13">
        <v>74</v>
      </c>
      <c r="H849" s="75">
        <v>378</v>
      </c>
      <c r="I849" s="13">
        <v>533</v>
      </c>
      <c r="J849" s="13">
        <v>527</v>
      </c>
      <c r="K849" s="13">
        <v>54</v>
      </c>
      <c r="L849" s="15">
        <f t="shared" si="27"/>
        <v>37.400379506641364</v>
      </c>
    </row>
    <row r="850" spans="1:12" x14ac:dyDescent="0.25">
      <c r="A850" s="13">
        <v>71</v>
      </c>
      <c r="B850" s="80" t="str">
        <f t="shared" si="26"/>
        <v>2017Uherské Hradiště</v>
      </c>
      <c r="C850" s="13">
        <v>2017</v>
      </c>
      <c r="D850" s="14" t="s">
        <v>76</v>
      </c>
      <c r="E850" s="14" t="s">
        <v>67</v>
      </c>
      <c r="F850" s="28">
        <v>239</v>
      </c>
      <c r="G850" s="13">
        <v>143</v>
      </c>
      <c r="H850" s="75">
        <v>549</v>
      </c>
      <c r="I850" s="13">
        <v>669</v>
      </c>
      <c r="J850" s="13">
        <v>614</v>
      </c>
      <c r="K850" s="13">
        <v>200</v>
      </c>
      <c r="L850" s="15">
        <f t="shared" si="27"/>
        <v>118.89250814332247</v>
      </c>
    </row>
    <row r="851" spans="1:12" x14ac:dyDescent="0.25">
      <c r="A851" s="13">
        <v>72</v>
      </c>
      <c r="B851" s="80" t="str">
        <f t="shared" si="26"/>
        <v>2017Vyškov</v>
      </c>
      <c r="C851" s="13">
        <v>2017</v>
      </c>
      <c r="D851" s="14" t="s">
        <v>77</v>
      </c>
      <c r="E851" s="14" t="s">
        <v>67</v>
      </c>
      <c r="F851" s="28">
        <v>179</v>
      </c>
      <c r="G851" s="13">
        <v>118</v>
      </c>
      <c r="H851" s="75">
        <v>398</v>
      </c>
      <c r="I851" s="13">
        <v>390</v>
      </c>
      <c r="J851" s="13">
        <v>382</v>
      </c>
      <c r="K851" s="13">
        <v>51</v>
      </c>
      <c r="L851" s="15">
        <f t="shared" si="27"/>
        <v>48.730366492146601</v>
      </c>
    </row>
    <row r="852" spans="1:12" x14ac:dyDescent="0.25">
      <c r="A852" s="13">
        <v>73</v>
      </c>
      <c r="B852" s="80" t="str">
        <f t="shared" si="26"/>
        <v>2017Zlín</v>
      </c>
      <c r="C852" s="13">
        <v>2017</v>
      </c>
      <c r="D852" s="14" t="s">
        <v>78</v>
      </c>
      <c r="E852" s="14" t="s">
        <v>67</v>
      </c>
      <c r="F852" s="28">
        <v>152</v>
      </c>
      <c r="G852" s="13">
        <v>79</v>
      </c>
      <c r="H852" s="75">
        <v>430</v>
      </c>
      <c r="I852" s="13">
        <v>1043</v>
      </c>
      <c r="J852" s="13">
        <v>1062</v>
      </c>
      <c r="K852" s="13">
        <v>167</v>
      </c>
      <c r="L852" s="15">
        <f t="shared" si="27"/>
        <v>57.396421845574388</v>
      </c>
    </row>
    <row r="853" spans="1:12" x14ac:dyDescent="0.25">
      <c r="A853" s="13">
        <v>74</v>
      </c>
      <c r="B853" s="80" t="str">
        <f t="shared" si="26"/>
        <v>2017Znojmo</v>
      </c>
      <c r="C853" s="13">
        <v>2017</v>
      </c>
      <c r="D853" s="14" t="s">
        <v>79</v>
      </c>
      <c r="E853" s="14" t="s">
        <v>67</v>
      </c>
      <c r="F853" s="28">
        <v>143</v>
      </c>
      <c r="G853" s="13">
        <v>93</v>
      </c>
      <c r="H853" s="75">
        <v>328</v>
      </c>
      <c r="I853" s="13">
        <v>799</v>
      </c>
      <c r="J853" s="13">
        <v>780</v>
      </c>
      <c r="K853" s="13">
        <v>183</v>
      </c>
      <c r="L853" s="15">
        <f t="shared" si="27"/>
        <v>85.634615384615387</v>
      </c>
    </row>
    <row r="854" spans="1:12" x14ac:dyDescent="0.25">
      <c r="A854" s="13">
        <v>75</v>
      </c>
      <c r="B854" s="80" t="str">
        <f t="shared" si="26"/>
        <v>2017Žďár nad Sázavou</v>
      </c>
      <c r="C854" s="13">
        <v>2017</v>
      </c>
      <c r="D854" s="14" t="s">
        <v>80</v>
      </c>
      <c r="E854" s="14" t="s">
        <v>67</v>
      </c>
      <c r="F854" s="28">
        <v>103</v>
      </c>
      <c r="G854" s="13">
        <v>69</v>
      </c>
      <c r="H854" s="75">
        <v>188</v>
      </c>
      <c r="I854" s="13">
        <v>394</v>
      </c>
      <c r="J854" s="13">
        <v>409</v>
      </c>
      <c r="K854" s="13">
        <v>30</v>
      </c>
      <c r="L854" s="15">
        <f t="shared" si="27"/>
        <v>26.772616136919318</v>
      </c>
    </row>
    <row r="855" spans="1:12" x14ac:dyDescent="0.25">
      <c r="A855" s="13">
        <v>76</v>
      </c>
      <c r="B855" s="80" t="str">
        <f t="shared" si="26"/>
        <v>2017Bruntál</v>
      </c>
      <c r="C855" s="13">
        <v>2017</v>
      </c>
      <c r="D855" s="14" t="s">
        <v>81</v>
      </c>
      <c r="E855" s="14" t="s">
        <v>82</v>
      </c>
      <c r="F855" s="28">
        <v>142</v>
      </c>
      <c r="G855" s="13">
        <v>84</v>
      </c>
      <c r="H855" s="75">
        <v>307</v>
      </c>
      <c r="I855" s="13">
        <v>954</v>
      </c>
      <c r="J855" s="13">
        <v>927</v>
      </c>
      <c r="K855" s="13">
        <v>187</v>
      </c>
      <c r="L855" s="15">
        <f t="shared" si="27"/>
        <v>73.629989212513479</v>
      </c>
    </row>
    <row r="856" spans="1:12" x14ac:dyDescent="0.25">
      <c r="A856" s="13">
        <v>77</v>
      </c>
      <c r="B856" s="80" t="str">
        <f t="shared" si="26"/>
        <v>2017Frýdek-Místek</v>
      </c>
      <c r="C856" s="13">
        <v>2017</v>
      </c>
      <c r="D856" s="14" t="s">
        <v>83</v>
      </c>
      <c r="E856" s="14" t="s">
        <v>82</v>
      </c>
      <c r="F856" s="28">
        <v>170</v>
      </c>
      <c r="G856" s="13">
        <v>96</v>
      </c>
      <c r="H856" s="75">
        <v>420</v>
      </c>
      <c r="I856" s="13">
        <v>1404</v>
      </c>
      <c r="J856" s="13">
        <v>1441</v>
      </c>
      <c r="K856" s="13">
        <v>237</v>
      </c>
      <c r="L856" s="15">
        <f t="shared" si="27"/>
        <v>60.031228313671065</v>
      </c>
    </row>
    <row r="857" spans="1:12" x14ac:dyDescent="0.25">
      <c r="A857" s="13">
        <v>78</v>
      </c>
      <c r="B857" s="80" t="str">
        <f t="shared" si="26"/>
        <v>2017Jeseník</v>
      </c>
      <c r="C857" s="13">
        <v>2017</v>
      </c>
      <c r="D857" s="14" t="s">
        <v>84</v>
      </c>
      <c r="E857" s="14" t="s">
        <v>82</v>
      </c>
      <c r="F857" s="28">
        <v>269</v>
      </c>
      <c r="G857" s="13">
        <v>185</v>
      </c>
      <c r="H857" s="75">
        <v>600</v>
      </c>
      <c r="I857" s="13">
        <v>342</v>
      </c>
      <c r="J857" s="13">
        <v>330</v>
      </c>
      <c r="K857" s="13">
        <v>152</v>
      </c>
      <c r="L857" s="15">
        <f t="shared" si="27"/>
        <v>168.12121212121212</v>
      </c>
    </row>
    <row r="858" spans="1:12" x14ac:dyDescent="0.25">
      <c r="A858" s="13">
        <v>79</v>
      </c>
      <c r="B858" s="80" t="str">
        <f t="shared" si="26"/>
        <v>2017Karviná</v>
      </c>
      <c r="C858" s="13">
        <v>2017</v>
      </c>
      <c r="D858" s="14" t="s">
        <v>85</v>
      </c>
      <c r="E858" s="14" t="s">
        <v>82</v>
      </c>
      <c r="F858" s="28">
        <v>145</v>
      </c>
      <c r="G858" s="13">
        <v>67</v>
      </c>
      <c r="H858" s="75">
        <v>328</v>
      </c>
      <c r="I858" s="13">
        <v>2006</v>
      </c>
      <c r="J858" s="13">
        <v>1969</v>
      </c>
      <c r="K858" s="13">
        <v>337</v>
      </c>
      <c r="L858" s="15">
        <f t="shared" si="27"/>
        <v>62.470797359065514</v>
      </c>
    </row>
    <row r="859" spans="1:12" x14ac:dyDescent="0.25">
      <c r="A859" s="13">
        <v>80</v>
      </c>
      <c r="B859" s="80" t="str">
        <f t="shared" si="26"/>
        <v>2017Nový Jičín</v>
      </c>
      <c r="C859" s="13">
        <v>2017</v>
      </c>
      <c r="D859" s="14" t="s">
        <v>86</v>
      </c>
      <c r="E859" s="14" t="s">
        <v>82</v>
      </c>
      <c r="F859" s="28">
        <v>155</v>
      </c>
      <c r="G859" s="13">
        <v>83</v>
      </c>
      <c r="H859" s="75">
        <v>342</v>
      </c>
      <c r="I859" s="13">
        <v>1081</v>
      </c>
      <c r="J859" s="13">
        <v>1076</v>
      </c>
      <c r="K859" s="13">
        <v>174</v>
      </c>
      <c r="L859" s="15">
        <f t="shared" si="27"/>
        <v>59.024163568773233</v>
      </c>
    </row>
    <row r="860" spans="1:12" x14ac:dyDescent="0.25">
      <c r="A860" s="13">
        <v>81</v>
      </c>
      <c r="B860" s="80" t="str">
        <f t="shared" si="26"/>
        <v>2017Olomouc</v>
      </c>
      <c r="C860" s="13">
        <v>2017</v>
      </c>
      <c r="D860" s="14" t="s">
        <v>87</v>
      </c>
      <c r="E860" s="14" t="s">
        <v>82</v>
      </c>
      <c r="F860" s="28">
        <v>117</v>
      </c>
      <c r="G860" s="13">
        <v>64</v>
      </c>
      <c r="H860" s="75">
        <v>237</v>
      </c>
      <c r="I860" s="13">
        <v>1544</v>
      </c>
      <c r="J860" s="13">
        <v>1545</v>
      </c>
      <c r="K860" s="13">
        <v>184</v>
      </c>
      <c r="L860" s="15">
        <f t="shared" si="27"/>
        <v>43.469255663430424</v>
      </c>
    </row>
    <row r="861" spans="1:12" x14ac:dyDescent="0.25">
      <c r="A861" s="13">
        <v>82</v>
      </c>
      <c r="B861" s="80" t="str">
        <f t="shared" si="26"/>
        <v>2017Opava</v>
      </c>
      <c r="C861" s="13">
        <v>2017</v>
      </c>
      <c r="D861" s="14" t="s">
        <v>88</v>
      </c>
      <c r="E861" s="14" t="s">
        <v>82</v>
      </c>
      <c r="F861" s="28">
        <v>210</v>
      </c>
      <c r="G861" s="13">
        <v>105</v>
      </c>
      <c r="H861" s="75">
        <v>537</v>
      </c>
      <c r="I861" s="13">
        <v>982</v>
      </c>
      <c r="J861" s="13">
        <v>1040</v>
      </c>
      <c r="K861" s="13">
        <v>205</v>
      </c>
      <c r="L861" s="15">
        <f t="shared" si="27"/>
        <v>71.947115384615387</v>
      </c>
    </row>
    <row r="862" spans="1:12" x14ac:dyDescent="0.25">
      <c r="A862" s="13">
        <v>83</v>
      </c>
      <c r="B862" s="80" t="str">
        <f t="shared" si="26"/>
        <v>2017Ostrava</v>
      </c>
      <c r="C862" s="13">
        <v>2017</v>
      </c>
      <c r="D862" s="14" t="s">
        <v>89</v>
      </c>
      <c r="E862" s="14" t="s">
        <v>82</v>
      </c>
      <c r="F862" s="28">
        <v>222</v>
      </c>
      <c r="G862" s="13">
        <v>127</v>
      </c>
      <c r="H862" s="75">
        <v>563</v>
      </c>
      <c r="I862" s="13">
        <v>3336</v>
      </c>
      <c r="J862" s="13">
        <v>3305</v>
      </c>
      <c r="K862" s="13">
        <v>736</v>
      </c>
      <c r="L862" s="15">
        <f t="shared" si="27"/>
        <v>81.282904689863841</v>
      </c>
    </row>
    <row r="863" spans="1:12" x14ac:dyDescent="0.25">
      <c r="A863" s="13">
        <v>84</v>
      </c>
      <c r="B863" s="80" t="str">
        <f t="shared" si="26"/>
        <v>2017Přerov</v>
      </c>
      <c r="C863" s="13">
        <v>2017</v>
      </c>
      <c r="D863" s="14" t="s">
        <v>90</v>
      </c>
      <c r="E863" s="14" t="s">
        <v>82</v>
      </c>
      <c r="F863" s="28">
        <v>175</v>
      </c>
      <c r="G863" s="13">
        <v>116</v>
      </c>
      <c r="H863" s="75">
        <v>356</v>
      </c>
      <c r="I863" s="13">
        <v>945</v>
      </c>
      <c r="J863" s="13">
        <v>948</v>
      </c>
      <c r="K863" s="13">
        <v>136</v>
      </c>
      <c r="L863" s="15">
        <f t="shared" si="27"/>
        <v>52.362869198312232</v>
      </c>
    </row>
    <row r="864" spans="1:12" x14ac:dyDescent="0.25">
      <c r="A864" s="13">
        <v>85</v>
      </c>
      <c r="B864" s="80" t="str">
        <f t="shared" si="26"/>
        <v>2017Šumperk</v>
      </c>
      <c r="C864" s="13">
        <v>2017</v>
      </c>
      <c r="D864" s="14" t="s">
        <v>91</v>
      </c>
      <c r="E864" s="14" t="s">
        <v>82</v>
      </c>
      <c r="F864" s="28">
        <v>125</v>
      </c>
      <c r="G864" s="13">
        <v>72</v>
      </c>
      <c r="H864" s="75">
        <v>269</v>
      </c>
      <c r="I864" s="13">
        <v>769</v>
      </c>
      <c r="J864" s="13">
        <v>801</v>
      </c>
      <c r="K864" s="13">
        <v>120</v>
      </c>
      <c r="L864" s="15">
        <f t="shared" si="27"/>
        <v>54.68164794007491</v>
      </c>
    </row>
    <row r="865" spans="1:12" x14ac:dyDescent="0.25">
      <c r="A865" s="380">
        <v>86</v>
      </c>
      <c r="B865" s="395" t="str">
        <f t="shared" si="26"/>
        <v>2017Vsetín</v>
      </c>
      <c r="C865" s="380">
        <v>2017</v>
      </c>
      <c r="D865" s="396" t="s">
        <v>92</v>
      </c>
      <c r="E865" s="396" t="s">
        <v>82</v>
      </c>
      <c r="F865" s="385">
        <v>194</v>
      </c>
      <c r="G865" s="380">
        <v>104</v>
      </c>
      <c r="H865" s="383">
        <v>417</v>
      </c>
      <c r="I865" s="380">
        <v>844</v>
      </c>
      <c r="J865" s="380">
        <v>846</v>
      </c>
      <c r="K865" s="380">
        <v>127</v>
      </c>
      <c r="L865" s="384">
        <f t="shared" si="27"/>
        <v>54.793144208037823</v>
      </c>
    </row>
    <row r="866" spans="1:12" x14ac:dyDescent="0.25">
      <c r="A866" s="13">
        <v>1</v>
      </c>
      <c r="B866" s="80" t="str">
        <f t="shared" si="26"/>
        <v>2018Praha 1</v>
      </c>
      <c r="C866" s="13">
        <v>2018</v>
      </c>
      <c r="D866" s="14" t="s">
        <v>2</v>
      </c>
      <c r="E866" s="14" t="s">
        <v>3</v>
      </c>
      <c r="F866" s="28">
        <v>151</v>
      </c>
      <c r="G866" s="13">
        <v>75</v>
      </c>
      <c r="H866" s="75">
        <v>422</v>
      </c>
      <c r="I866" s="13">
        <v>1393</v>
      </c>
      <c r="J866" s="13">
        <v>1348</v>
      </c>
      <c r="K866" s="13">
        <v>234</v>
      </c>
      <c r="L866" s="15">
        <f t="shared" si="27"/>
        <v>63.360534124629076</v>
      </c>
    </row>
    <row r="867" spans="1:12" x14ac:dyDescent="0.25">
      <c r="A867" s="13">
        <v>2</v>
      </c>
      <c r="B867" s="80" t="str">
        <f t="shared" si="26"/>
        <v>2018Praha 2</v>
      </c>
      <c r="C867" s="13">
        <v>2018</v>
      </c>
      <c r="D867" s="14" t="s">
        <v>4</v>
      </c>
      <c r="E867" s="14" t="s">
        <v>3</v>
      </c>
      <c r="F867" s="28">
        <v>174</v>
      </c>
      <c r="G867" s="13">
        <v>81</v>
      </c>
      <c r="H867" s="75">
        <v>370</v>
      </c>
      <c r="I867" s="13">
        <v>793</v>
      </c>
      <c r="J867" s="13">
        <v>856</v>
      </c>
      <c r="K867" s="13">
        <v>134</v>
      </c>
      <c r="L867" s="15">
        <f t="shared" si="27"/>
        <v>57.137850467289717</v>
      </c>
    </row>
    <row r="868" spans="1:12" x14ac:dyDescent="0.25">
      <c r="A868" s="13">
        <v>3</v>
      </c>
      <c r="B868" s="80" t="str">
        <f t="shared" si="26"/>
        <v>2018Praha 3</v>
      </c>
      <c r="C868" s="13">
        <v>2018</v>
      </c>
      <c r="D868" s="14" t="s">
        <v>5</v>
      </c>
      <c r="E868" s="14" t="s">
        <v>3</v>
      </c>
      <c r="F868" s="28">
        <v>180</v>
      </c>
      <c r="G868" s="13">
        <v>99</v>
      </c>
      <c r="H868" s="75">
        <v>405</v>
      </c>
      <c r="I868" s="13">
        <v>437</v>
      </c>
      <c r="J868" s="13">
        <v>428</v>
      </c>
      <c r="K868" s="13">
        <v>57</v>
      </c>
      <c r="L868" s="15">
        <f t="shared" si="27"/>
        <v>48.609813084112147</v>
      </c>
    </row>
    <row r="869" spans="1:12" x14ac:dyDescent="0.25">
      <c r="A869" s="13">
        <v>4</v>
      </c>
      <c r="B869" s="80" t="str">
        <f t="shared" si="26"/>
        <v>2018Praha 4</v>
      </c>
      <c r="C869" s="13">
        <v>2018</v>
      </c>
      <c r="D869" s="14" t="s">
        <v>6</v>
      </c>
      <c r="E869" s="14" t="s">
        <v>3</v>
      </c>
      <c r="F869" s="28">
        <v>165</v>
      </c>
      <c r="G869" s="13">
        <v>85</v>
      </c>
      <c r="H869" s="75">
        <v>455</v>
      </c>
      <c r="I869" s="13">
        <v>1773</v>
      </c>
      <c r="J869" s="13">
        <v>1751</v>
      </c>
      <c r="K869" s="13">
        <v>184</v>
      </c>
      <c r="L869" s="15">
        <f t="shared" si="27"/>
        <v>38.355225585379785</v>
      </c>
    </row>
    <row r="870" spans="1:12" x14ac:dyDescent="0.25">
      <c r="A870" s="13">
        <v>5</v>
      </c>
      <c r="B870" s="80" t="str">
        <f t="shared" si="26"/>
        <v>2018Praha 5</v>
      </c>
      <c r="C870" s="13">
        <v>2018</v>
      </c>
      <c r="D870" s="14" t="s">
        <v>7</v>
      </c>
      <c r="E870" s="14" t="s">
        <v>3</v>
      </c>
      <c r="F870" s="28">
        <v>138</v>
      </c>
      <c r="G870" s="13">
        <v>83</v>
      </c>
      <c r="H870" s="75">
        <v>316</v>
      </c>
      <c r="I870" s="13">
        <v>1133</v>
      </c>
      <c r="J870" s="13">
        <v>1141</v>
      </c>
      <c r="K870" s="13">
        <v>136</v>
      </c>
      <c r="L870" s="15">
        <f t="shared" si="27"/>
        <v>43.505696757230496</v>
      </c>
    </row>
    <row r="871" spans="1:12" x14ac:dyDescent="0.25">
      <c r="A871" s="13">
        <v>6</v>
      </c>
      <c r="B871" s="80" t="str">
        <f t="shared" si="26"/>
        <v>2018Praha 6</v>
      </c>
      <c r="C871" s="13">
        <v>2018</v>
      </c>
      <c r="D871" s="14" t="s">
        <v>8</v>
      </c>
      <c r="E871" s="14" t="s">
        <v>3</v>
      </c>
      <c r="F871" s="28">
        <v>274</v>
      </c>
      <c r="G871" s="13">
        <v>92</v>
      </c>
      <c r="H871" s="75">
        <v>762</v>
      </c>
      <c r="I871" s="13">
        <v>652</v>
      </c>
      <c r="J871" s="13">
        <v>632</v>
      </c>
      <c r="K871" s="13">
        <v>134</v>
      </c>
      <c r="L871" s="15">
        <f t="shared" si="27"/>
        <v>77.389240506329116</v>
      </c>
    </row>
    <row r="872" spans="1:12" x14ac:dyDescent="0.25">
      <c r="A872" s="13">
        <v>7</v>
      </c>
      <c r="B872" s="80" t="str">
        <f t="shared" si="26"/>
        <v>2018Praha 7</v>
      </c>
      <c r="C872" s="13">
        <v>2018</v>
      </c>
      <c r="D872" s="14" t="s">
        <v>9</v>
      </c>
      <c r="E872" s="14" t="s">
        <v>3</v>
      </c>
      <c r="F872" s="28">
        <v>115</v>
      </c>
      <c r="G872" s="13">
        <v>67</v>
      </c>
      <c r="H872" s="75">
        <v>274</v>
      </c>
      <c r="I872" s="13">
        <v>522</v>
      </c>
      <c r="J872" s="13">
        <v>521</v>
      </c>
      <c r="K872" s="13">
        <v>53</v>
      </c>
      <c r="L872" s="15">
        <f t="shared" si="27"/>
        <v>37.130518234165066</v>
      </c>
    </row>
    <row r="873" spans="1:12" x14ac:dyDescent="0.25">
      <c r="A873" s="13">
        <v>8</v>
      </c>
      <c r="B873" s="80" t="str">
        <f t="shared" si="26"/>
        <v>2018Praha 8</v>
      </c>
      <c r="C873" s="13">
        <v>2018</v>
      </c>
      <c r="D873" s="14" t="s">
        <v>10</v>
      </c>
      <c r="E873" s="14" t="s">
        <v>3</v>
      </c>
      <c r="F873" s="28">
        <v>152</v>
      </c>
      <c r="G873" s="13">
        <v>91</v>
      </c>
      <c r="H873" s="75">
        <v>329</v>
      </c>
      <c r="I873" s="13">
        <v>700</v>
      </c>
      <c r="J873" s="13">
        <v>688</v>
      </c>
      <c r="K873" s="13">
        <v>96</v>
      </c>
      <c r="L873" s="15">
        <f t="shared" si="27"/>
        <v>50.930232558139537</v>
      </c>
    </row>
    <row r="874" spans="1:12" x14ac:dyDescent="0.25">
      <c r="A874" s="13">
        <v>9</v>
      </c>
      <c r="B874" s="80" t="str">
        <f t="shared" si="26"/>
        <v>2018Praha 9</v>
      </c>
      <c r="C874" s="13">
        <v>2018</v>
      </c>
      <c r="D874" s="14" t="s">
        <v>11</v>
      </c>
      <c r="E874" s="14" t="s">
        <v>3</v>
      </c>
      <c r="F874" s="28">
        <v>109</v>
      </c>
      <c r="G874" s="13">
        <v>69</v>
      </c>
      <c r="H874" s="75">
        <v>216</v>
      </c>
      <c r="I874" s="13">
        <v>1000</v>
      </c>
      <c r="J874" s="13">
        <v>993</v>
      </c>
      <c r="K874" s="13">
        <v>110</v>
      </c>
      <c r="L874" s="15">
        <f t="shared" si="27"/>
        <v>40.433031218529706</v>
      </c>
    </row>
    <row r="875" spans="1:12" x14ac:dyDescent="0.25">
      <c r="A875" s="13">
        <v>10</v>
      </c>
      <c r="B875" s="80" t="str">
        <f t="shared" si="26"/>
        <v>2018Praha 10</v>
      </c>
      <c r="C875" s="13">
        <v>2018</v>
      </c>
      <c r="D875" s="14" t="s">
        <v>12</v>
      </c>
      <c r="E875" s="14" t="s">
        <v>3</v>
      </c>
      <c r="F875" s="28">
        <v>193</v>
      </c>
      <c r="G875" s="13">
        <v>97</v>
      </c>
      <c r="H875" s="75">
        <v>482</v>
      </c>
      <c r="I875" s="13">
        <v>1121</v>
      </c>
      <c r="J875" s="13">
        <v>1143</v>
      </c>
      <c r="K875" s="13">
        <v>126</v>
      </c>
      <c r="L875" s="15">
        <f t="shared" si="27"/>
        <v>40.236220472440941</v>
      </c>
    </row>
    <row r="876" spans="1:12" x14ac:dyDescent="0.25">
      <c r="A876" s="13">
        <v>11</v>
      </c>
      <c r="B876" s="80" t="str">
        <f t="shared" si="26"/>
        <v>2018Beroun</v>
      </c>
      <c r="C876" s="13">
        <v>2018</v>
      </c>
      <c r="D876" s="14" t="s">
        <v>13</v>
      </c>
      <c r="E876" s="14" t="s">
        <v>14</v>
      </c>
      <c r="F876" s="28">
        <v>129</v>
      </c>
      <c r="G876" s="13">
        <v>71</v>
      </c>
      <c r="H876" s="75">
        <v>304</v>
      </c>
      <c r="I876" s="13">
        <v>533</v>
      </c>
      <c r="J876" s="13">
        <v>533</v>
      </c>
      <c r="K876" s="13">
        <v>25</v>
      </c>
      <c r="L876" s="15">
        <f t="shared" si="27"/>
        <v>17.120075046904315</v>
      </c>
    </row>
    <row r="877" spans="1:12" x14ac:dyDescent="0.25">
      <c r="A877" s="13">
        <v>12</v>
      </c>
      <c r="B877" s="80" t="str">
        <f t="shared" si="26"/>
        <v>2018Benešov</v>
      </c>
      <c r="C877" s="13">
        <v>2018</v>
      </c>
      <c r="D877" s="14" t="s">
        <v>15</v>
      </c>
      <c r="E877" s="14" t="s">
        <v>14</v>
      </c>
      <c r="F877" s="28">
        <v>92</v>
      </c>
      <c r="G877" s="13">
        <v>43</v>
      </c>
      <c r="H877" s="75">
        <v>199</v>
      </c>
      <c r="I877" s="13">
        <v>453</v>
      </c>
      <c r="J877" s="13">
        <v>468</v>
      </c>
      <c r="K877" s="13">
        <v>12</v>
      </c>
      <c r="L877" s="15">
        <f t="shared" si="27"/>
        <v>9.3589743589743595</v>
      </c>
    </row>
    <row r="878" spans="1:12" x14ac:dyDescent="0.25">
      <c r="A878" s="13">
        <v>13</v>
      </c>
      <c r="B878" s="80" t="str">
        <f t="shared" si="26"/>
        <v>2018Kladno</v>
      </c>
      <c r="C878" s="13">
        <v>2018</v>
      </c>
      <c r="D878" s="14" t="s">
        <v>16</v>
      </c>
      <c r="E878" s="14" t="s">
        <v>14</v>
      </c>
      <c r="F878" s="28">
        <v>127</v>
      </c>
      <c r="G878" s="13">
        <v>61</v>
      </c>
      <c r="H878" s="75">
        <v>330</v>
      </c>
      <c r="I878" s="13">
        <v>1266</v>
      </c>
      <c r="J878" s="13">
        <v>1298</v>
      </c>
      <c r="K878" s="13">
        <v>133</v>
      </c>
      <c r="L878" s="15">
        <f t="shared" si="27"/>
        <v>37.399845916795066</v>
      </c>
    </row>
    <row r="879" spans="1:12" x14ac:dyDescent="0.25">
      <c r="A879" s="13">
        <v>14</v>
      </c>
      <c r="B879" s="80" t="str">
        <f t="shared" si="26"/>
        <v>2018Kolín</v>
      </c>
      <c r="C879" s="13">
        <v>2018</v>
      </c>
      <c r="D879" s="14" t="s">
        <v>17</v>
      </c>
      <c r="E879" s="14" t="s">
        <v>14</v>
      </c>
      <c r="F879" s="28">
        <v>207</v>
      </c>
      <c r="G879" s="13">
        <v>86</v>
      </c>
      <c r="H879" s="75">
        <v>596</v>
      </c>
      <c r="I879" s="13">
        <v>690</v>
      </c>
      <c r="J879" s="13">
        <v>684</v>
      </c>
      <c r="K879" s="13">
        <v>60</v>
      </c>
      <c r="L879" s="15">
        <f t="shared" si="27"/>
        <v>32.017543859649123</v>
      </c>
    </row>
    <row r="880" spans="1:12" x14ac:dyDescent="0.25">
      <c r="A880" s="13">
        <v>15</v>
      </c>
      <c r="B880" s="80" t="str">
        <f t="shared" si="26"/>
        <v>2018Kutná Hora</v>
      </c>
      <c r="C880" s="13">
        <v>2018</v>
      </c>
      <c r="D880" s="14" t="s">
        <v>18</v>
      </c>
      <c r="E880" s="14" t="s">
        <v>14</v>
      </c>
      <c r="F880" s="28">
        <v>89</v>
      </c>
      <c r="G880" s="13">
        <v>42</v>
      </c>
      <c r="H880" s="75">
        <v>186</v>
      </c>
      <c r="I880" s="13">
        <v>326</v>
      </c>
      <c r="J880" s="13">
        <v>319</v>
      </c>
      <c r="K880" s="13">
        <v>16</v>
      </c>
      <c r="L880" s="15">
        <f t="shared" si="27"/>
        <v>18.30721003134796</v>
      </c>
    </row>
    <row r="881" spans="1:12" x14ac:dyDescent="0.25">
      <c r="A881" s="13">
        <v>16</v>
      </c>
      <c r="B881" s="80" t="str">
        <f t="shared" si="26"/>
        <v>2018Mělník</v>
      </c>
      <c r="C881" s="13">
        <v>2018</v>
      </c>
      <c r="D881" s="14" t="s">
        <v>19</v>
      </c>
      <c r="E881" s="14" t="s">
        <v>14</v>
      </c>
      <c r="F881" s="28">
        <v>295</v>
      </c>
      <c r="G881" s="13">
        <v>88</v>
      </c>
      <c r="H881" s="75">
        <v>777</v>
      </c>
      <c r="I881" s="13">
        <v>712</v>
      </c>
      <c r="J881" s="13">
        <v>733</v>
      </c>
      <c r="K881" s="13">
        <v>62</v>
      </c>
      <c r="L881" s="15">
        <f t="shared" si="27"/>
        <v>30.873124147339698</v>
      </c>
    </row>
    <row r="882" spans="1:12" x14ac:dyDescent="0.25">
      <c r="A882" s="13">
        <v>17</v>
      </c>
      <c r="B882" s="80" t="str">
        <f t="shared" si="26"/>
        <v>2018Mladá Boleslav</v>
      </c>
      <c r="C882" s="13">
        <v>2018</v>
      </c>
      <c r="D882" s="14" t="s">
        <v>20</v>
      </c>
      <c r="E882" s="14" t="s">
        <v>14</v>
      </c>
      <c r="F882" s="28">
        <v>73</v>
      </c>
      <c r="G882" s="13">
        <v>47</v>
      </c>
      <c r="H882" s="75">
        <v>176</v>
      </c>
      <c r="I882" s="13">
        <v>873</v>
      </c>
      <c r="J882" s="13">
        <v>878</v>
      </c>
      <c r="K882" s="13">
        <v>41</v>
      </c>
      <c r="L882" s="15">
        <f t="shared" si="27"/>
        <v>17.044419134396357</v>
      </c>
    </row>
    <row r="883" spans="1:12" x14ac:dyDescent="0.25">
      <c r="A883" s="13">
        <v>18</v>
      </c>
      <c r="B883" s="80" t="str">
        <f t="shared" si="26"/>
        <v>2018Nymburk</v>
      </c>
      <c r="C883" s="13">
        <v>2018</v>
      </c>
      <c r="D883" s="14" t="s">
        <v>21</v>
      </c>
      <c r="E883" s="14" t="s">
        <v>14</v>
      </c>
      <c r="F883" s="28">
        <v>81</v>
      </c>
      <c r="G883" s="13">
        <v>47</v>
      </c>
      <c r="H883" s="75">
        <v>164</v>
      </c>
      <c r="I883" s="13">
        <v>550</v>
      </c>
      <c r="J883" s="13">
        <v>557</v>
      </c>
      <c r="K883" s="13">
        <v>36</v>
      </c>
      <c r="L883" s="15">
        <f t="shared" si="27"/>
        <v>23.590664272890482</v>
      </c>
    </row>
    <row r="884" spans="1:12" x14ac:dyDescent="0.25">
      <c r="A884" s="13">
        <v>19</v>
      </c>
      <c r="B884" s="80" t="str">
        <f t="shared" si="26"/>
        <v>2018Praha-Východ</v>
      </c>
      <c r="C884" s="13">
        <v>2018</v>
      </c>
      <c r="D884" s="14" t="s">
        <v>134</v>
      </c>
      <c r="E884" s="14" t="s">
        <v>14</v>
      </c>
      <c r="F884" s="28">
        <v>136</v>
      </c>
      <c r="G884" s="13">
        <v>80</v>
      </c>
      <c r="H884" s="75">
        <v>290</v>
      </c>
      <c r="I884" s="13">
        <v>1013</v>
      </c>
      <c r="J884" s="13">
        <v>993</v>
      </c>
      <c r="K884" s="13">
        <v>90</v>
      </c>
      <c r="L884" s="15">
        <f t="shared" si="27"/>
        <v>33.081570996978847</v>
      </c>
    </row>
    <row r="885" spans="1:12" x14ac:dyDescent="0.25">
      <c r="A885" s="13">
        <v>20</v>
      </c>
      <c r="B885" s="80" t="str">
        <f t="shared" si="26"/>
        <v>2018Praha-Západ</v>
      </c>
      <c r="C885" s="13">
        <v>2018</v>
      </c>
      <c r="D885" s="14" t="s">
        <v>135</v>
      </c>
      <c r="E885" s="14" t="s">
        <v>14</v>
      </c>
      <c r="F885" s="28">
        <v>287</v>
      </c>
      <c r="G885" s="13">
        <v>89</v>
      </c>
      <c r="H885" s="75">
        <v>626</v>
      </c>
      <c r="I885" s="13">
        <v>812</v>
      </c>
      <c r="J885" s="13">
        <v>812</v>
      </c>
      <c r="K885" s="13">
        <v>44</v>
      </c>
      <c r="L885" s="15">
        <f t="shared" si="27"/>
        <v>19.778325123152712</v>
      </c>
    </row>
    <row r="886" spans="1:12" x14ac:dyDescent="0.25">
      <c r="A886" s="13">
        <v>21</v>
      </c>
      <c r="B886" s="80" t="str">
        <f t="shared" si="26"/>
        <v>2018Příbram</v>
      </c>
      <c r="C886" s="13">
        <v>2018</v>
      </c>
      <c r="D886" s="14" t="s">
        <v>22</v>
      </c>
      <c r="E886" s="14" t="s">
        <v>14</v>
      </c>
      <c r="F886" s="28">
        <v>127</v>
      </c>
      <c r="G886" s="13">
        <v>77</v>
      </c>
      <c r="H886" s="75">
        <v>243</v>
      </c>
      <c r="I886" s="13">
        <v>650</v>
      </c>
      <c r="J886" s="13">
        <v>651</v>
      </c>
      <c r="K886" s="13">
        <v>49</v>
      </c>
      <c r="L886" s="15">
        <f t="shared" si="27"/>
        <v>27.473118279569892</v>
      </c>
    </row>
    <row r="887" spans="1:12" x14ac:dyDescent="0.25">
      <c r="A887" s="13">
        <v>22</v>
      </c>
      <c r="B887" s="80" t="str">
        <f t="shared" si="26"/>
        <v>2018Rakovník</v>
      </c>
      <c r="C887" s="13">
        <v>2018</v>
      </c>
      <c r="D887" s="14" t="s">
        <v>23</v>
      </c>
      <c r="E887" s="14" t="s">
        <v>14</v>
      </c>
      <c r="F887" s="28">
        <v>144</v>
      </c>
      <c r="G887" s="13">
        <v>60</v>
      </c>
      <c r="H887" s="75">
        <v>453</v>
      </c>
      <c r="I887" s="13">
        <v>291</v>
      </c>
      <c r="J887" s="13">
        <v>297</v>
      </c>
      <c r="K887" s="13">
        <v>14</v>
      </c>
      <c r="L887" s="15">
        <f t="shared" si="27"/>
        <v>17.205387205387204</v>
      </c>
    </row>
    <row r="888" spans="1:12" x14ac:dyDescent="0.25">
      <c r="A888" s="13">
        <v>23</v>
      </c>
      <c r="B888" s="80" t="str">
        <f t="shared" si="26"/>
        <v>2018České Budějovice</v>
      </c>
      <c r="C888" s="13">
        <v>2018</v>
      </c>
      <c r="D888" s="14" t="s">
        <v>24</v>
      </c>
      <c r="E888" s="14" t="s">
        <v>25</v>
      </c>
      <c r="F888" s="28">
        <v>194</v>
      </c>
      <c r="G888" s="13">
        <v>111</v>
      </c>
      <c r="H888" s="75">
        <v>440</v>
      </c>
      <c r="I888" s="13">
        <v>1686</v>
      </c>
      <c r="J888" s="13">
        <v>1727</v>
      </c>
      <c r="K888" s="13">
        <v>228</v>
      </c>
      <c r="L888" s="15">
        <f t="shared" si="27"/>
        <v>48.187608569774177</v>
      </c>
    </row>
    <row r="889" spans="1:12" x14ac:dyDescent="0.25">
      <c r="A889" s="13">
        <v>24</v>
      </c>
      <c r="B889" s="80" t="str">
        <f t="shared" si="26"/>
        <v>2018Český Krumlov</v>
      </c>
      <c r="C889" s="13">
        <v>2018</v>
      </c>
      <c r="D889" s="14" t="s">
        <v>26</v>
      </c>
      <c r="E889" s="14" t="s">
        <v>25</v>
      </c>
      <c r="F889" s="28">
        <v>103</v>
      </c>
      <c r="G889" s="13">
        <v>75</v>
      </c>
      <c r="H889" s="75">
        <v>202</v>
      </c>
      <c r="I889" s="13">
        <v>407</v>
      </c>
      <c r="J889" s="13">
        <v>415</v>
      </c>
      <c r="K889" s="13">
        <v>42</v>
      </c>
      <c r="L889" s="15">
        <f t="shared" si="27"/>
        <v>36.939759036144579</v>
      </c>
    </row>
    <row r="890" spans="1:12" x14ac:dyDescent="0.25">
      <c r="A890" s="13">
        <v>25</v>
      </c>
      <c r="B890" s="80" t="str">
        <f t="shared" si="26"/>
        <v>2018Jindřichův Hradec</v>
      </c>
      <c r="C890" s="13">
        <v>2018</v>
      </c>
      <c r="D890" s="14" t="s">
        <v>27</v>
      </c>
      <c r="E890" s="14" t="s">
        <v>25</v>
      </c>
      <c r="F890" s="28">
        <v>143</v>
      </c>
      <c r="G890" s="13">
        <v>65</v>
      </c>
      <c r="H890" s="75">
        <v>401</v>
      </c>
      <c r="I890" s="13">
        <v>566</v>
      </c>
      <c r="J890" s="13">
        <v>565</v>
      </c>
      <c r="K890" s="13">
        <v>73</v>
      </c>
      <c r="L890" s="15">
        <f t="shared" si="27"/>
        <v>47.159292035398238</v>
      </c>
    </row>
    <row r="891" spans="1:12" x14ac:dyDescent="0.25">
      <c r="A891" s="13">
        <v>26</v>
      </c>
      <c r="B891" s="80" t="str">
        <f t="shared" si="26"/>
        <v>2018Pelhřimov</v>
      </c>
      <c r="C891" s="13">
        <v>2018</v>
      </c>
      <c r="D891" s="14" t="s">
        <v>28</v>
      </c>
      <c r="E891" s="14" t="s">
        <v>25</v>
      </c>
      <c r="F891" s="28">
        <v>84</v>
      </c>
      <c r="G891" s="13">
        <v>48</v>
      </c>
      <c r="H891" s="75">
        <v>204</v>
      </c>
      <c r="I891" s="13">
        <v>288</v>
      </c>
      <c r="J891" s="13">
        <v>289</v>
      </c>
      <c r="K891" s="13">
        <v>29</v>
      </c>
      <c r="L891" s="15">
        <f t="shared" si="27"/>
        <v>36.626297577854672</v>
      </c>
    </row>
    <row r="892" spans="1:12" x14ac:dyDescent="0.25">
      <c r="A892" s="13">
        <v>27</v>
      </c>
      <c r="B892" s="80" t="str">
        <f t="shared" si="26"/>
        <v>2018Písek</v>
      </c>
      <c r="C892" s="13">
        <v>2018</v>
      </c>
      <c r="D892" s="14" t="s">
        <v>29</v>
      </c>
      <c r="E892" s="14" t="s">
        <v>25</v>
      </c>
      <c r="F892" s="28">
        <v>230</v>
      </c>
      <c r="G892" s="13">
        <v>131</v>
      </c>
      <c r="H892" s="75">
        <v>422</v>
      </c>
      <c r="I892" s="13">
        <v>479</v>
      </c>
      <c r="J892" s="13">
        <v>455</v>
      </c>
      <c r="K892" s="13">
        <v>95</v>
      </c>
      <c r="L892" s="15">
        <f t="shared" si="27"/>
        <v>76.208791208791212</v>
      </c>
    </row>
    <row r="893" spans="1:12" x14ac:dyDescent="0.25">
      <c r="A893" s="13">
        <v>28</v>
      </c>
      <c r="B893" s="80" t="str">
        <f t="shared" si="26"/>
        <v>2018Prachatice</v>
      </c>
      <c r="C893" s="13">
        <v>2018</v>
      </c>
      <c r="D893" s="14" t="s">
        <v>30</v>
      </c>
      <c r="E893" s="14" t="s">
        <v>25</v>
      </c>
      <c r="F893" s="28">
        <v>274</v>
      </c>
      <c r="G893" s="13">
        <v>174</v>
      </c>
      <c r="H893" s="75">
        <v>640</v>
      </c>
      <c r="I893" s="13">
        <v>316</v>
      </c>
      <c r="J893" s="13">
        <v>291</v>
      </c>
      <c r="K893" s="13">
        <v>98</v>
      </c>
      <c r="L893" s="15">
        <f t="shared" si="27"/>
        <v>122.92096219931273</v>
      </c>
    </row>
    <row r="894" spans="1:12" x14ac:dyDescent="0.25">
      <c r="A894" s="13">
        <v>29</v>
      </c>
      <c r="B894" s="80" t="str">
        <f t="shared" si="26"/>
        <v>2018Strakonice</v>
      </c>
      <c r="C894" s="13">
        <v>2018</v>
      </c>
      <c r="D894" s="14" t="s">
        <v>31</v>
      </c>
      <c r="E894" s="14" t="s">
        <v>25</v>
      </c>
      <c r="F894" s="28">
        <v>150</v>
      </c>
      <c r="G894" s="13">
        <v>84</v>
      </c>
      <c r="H894" s="75">
        <v>320</v>
      </c>
      <c r="I894" s="13">
        <v>500</v>
      </c>
      <c r="J894" s="13">
        <v>497</v>
      </c>
      <c r="K894" s="13">
        <v>48</v>
      </c>
      <c r="L894" s="15">
        <f t="shared" si="27"/>
        <v>35.25150905432595</v>
      </c>
    </row>
    <row r="895" spans="1:12" x14ac:dyDescent="0.25">
      <c r="A895" s="13">
        <v>30</v>
      </c>
      <c r="B895" s="80" t="str">
        <f t="shared" si="26"/>
        <v>2018Tábor</v>
      </c>
      <c r="C895" s="13">
        <v>2018</v>
      </c>
      <c r="D895" s="14" t="s">
        <v>32</v>
      </c>
      <c r="E895" s="14" t="s">
        <v>25</v>
      </c>
      <c r="F895" s="28">
        <v>153</v>
      </c>
      <c r="G895" s="13">
        <v>86</v>
      </c>
      <c r="H895" s="75">
        <v>260</v>
      </c>
      <c r="I895" s="13">
        <v>545</v>
      </c>
      <c r="J895" s="13">
        <v>539</v>
      </c>
      <c r="K895" s="13">
        <v>82</v>
      </c>
      <c r="L895" s="15">
        <f t="shared" si="27"/>
        <v>55.528756957328383</v>
      </c>
    </row>
    <row r="896" spans="1:12" x14ac:dyDescent="0.25">
      <c r="A896" s="13">
        <v>31</v>
      </c>
      <c r="B896" s="80" t="str">
        <f t="shared" si="26"/>
        <v>2018Domažlice</v>
      </c>
      <c r="C896" s="13">
        <v>2018</v>
      </c>
      <c r="D896" s="14" t="s">
        <v>33</v>
      </c>
      <c r="E896" s="14" t="s">
        <v>34</v>
      </c>
      <c r="F896" s="28">
        <v>200</v>
      </c>
      <c r="G896" s="13">
        <v>88</v>
      </c>
      <c r="H896" s="75">
        <v>529</v>
      </c>
      <c r="I896" s="13">
        <v>415</v>
      </c>
      <c r="J896" s="13">
        <v>435</v>
      </c>
      <c r="K896" s="13">
        <v>39</v>
      </c>
      <c r="L896" s="15">
        <f t="shared" si="27"/>
        <v>32.724137931034484</v>
      </c>
    </row>
    <row r="897" spans="1:12" x14ac:dyDescent="0.25">
      <c r="A897" s="13">
        <v>32</v>
      </c>
      <c r="B897" s="80" t="str">
        <f t="shared" si="26"/>
        <v>2018Cheb</v>
      </c>
      <c r="C897" s="13">
        <v>2018</v>
      </c>
      <c r="D897" s="14" t="s">
        <v>35</v>
      </c>
      <c r="E897" s="14" t="s">
        <v>34</v>
      </c>
      <c r="F897" s="28">
        <v>372</v>
      </c>
      <c r="G897" s="13">
        <v>202</v>
      </c>
      <c r="H897" s="75">
        <v>930</v>
      </c>
      <c r="I897" s="13">
        <v>828</v>
      </c>
      <c r="J897" s="13">
        <v>824</v>
      </c>
      <c r="K897" s="13">
        <v>282</v>
      </c>
      <c r="L897" s="15">
        <f t="shared" si="27"/>
        <v>124.91504854368932</v>
      </c>
    </row>
    <row r="898" spans="1:12" x14ac:dyDescent="0.25">
      <c r="A898" s="13">
        <v>33</v>
      </c>
      <c r="B898" s="80" t="str">
        <f t="shared" si="26"/>
        <v>2018Karlovy Vary</v>
      </c>
      <c r="C898" s="13">
        <v>2018</v>
      </c>
      <c r="D898" s="14" t="s">
        <v>36</v>
      </c>
      <c r="E898" s="14" t="s">
        <v>34</v>
      </c>
      <c r="F898" s="28">
        <v>218</v>
      </c>
      <c r="G898" s="13">
        <v>92</v>
      </c>
      <c r="H898" s="75">
        <v>555</v>
      </c>
      <c r="I898" s="13">
        <v>903</v>
      </c>
      <c r="J898" s="13">
        <v>941</v>
      </c>
      <c r="K898" s="13">
        <v>144</v>
      </c>
      <c r="L898" s="15">
        <f t="shared" si="27"/>
        <v>55.855472901168973</v>
      </c>
    </row>
    <row r="899" spans="1:12" x14ac:dyDescent="0.25">
      <c r="A899" s="13">
        <v>34</v>
      </c>
      <c r="B899" s="80" t="str">
        <f t="shared" si="26"/>
        <v>2018Klatovy</v>
      </c>
      <c r="C899" s="13">
        <v>2018</v>
      </c>
      <c r="D899" s="14" t="s">
        <v>37</v>
      </c>
      <c r="E899" s="14" t="s">
        <v>34</v>
      </c>
      <c r="F899" s="28">
        <v>215</v>
      </c>
      <c r="G899" s="13">
        <v>106</v>
      </c>
      <c r="H899" s="75">
        <v>482</v>
      </c>
      <c r="I899" s="13">
        <v>523</v>
      </c>
      <c r="J899" s="13">
        <v>503</v>
      </c>
      <c r="K899" s="13">
        <v>117</v>
      </c>
      <c r="L899" s="15">
        <f t="shared" si="27"/>
        <v>84.900596421471178</v>
      </c>
    </row>
    <row r="900" spans="1:12" x14ac:dyDescent="0.25">
      <c r="A900" s="13">
        <v>35</v>
      </c>
      <c r="B900" s="80" t="str">
        <f t="shared" si="26"/>
        <v>2018Plzeň-jih</v>
      </c>
      <c r="C900" s="13">
        <v>2018</v>
      </c>
      <c r="D900" s="14" t="s">
        <v>38</v>
      </c>
      <c r="E900" s="14" t="s">
        <v>34</v>
      </c>
      <c r="F900" s="28">
        <v>225</v>
      </c>
      <c r="G900" s="13">
        <v>86</v>
      </c>
      <c r="H900" s="75">
        <v>572</v>
      </c>
      <c r="I900" s="13">
        <v>367</v>
      </c>
      <c r="J900" s="13">
        <v>390</v>
      </c>
      <c r="K900" s="13">
        <v>41</v>
      </c>
      <c r="L900" s="15">
        <f t="shared" si="27"/>
        <v>38.371794871794869</v>
      </c>
    </row>
    <row r="901" spans="1:12" x14ac:dyDescent="0.25">
      <c r="A901" s="13">
        <v>36</v>
      </c>
      <c r="B901" s="80" t="str">
        <f t="shared" si="26"/>
        <v>2018Plzeň-Město</v>
      </c>
      <c r="C901" s="13">
        <v>2018</v>
      </c>
      <c r="D901" s="14" t="s">
        <v>136</v>
      </c>
      <c r="E901" s="14" t="s">
        <v>34</v>
      </c>
      <c r="F901" s="28">
        <v>189</v>
      </c>
      <c r="G901" s="13">
        <v>99</v>
      </c>
      <c r="H901" s="75">
        <v>455</v>
      </c>
      <c r="I901" s="13">
        <v>1435</v>
      </c>
      <c r="J901" s="13">
        <v>1487</v>
      </c>
      <c r="K901" s="13">
        <v>243</v>
      </c>
      <c r="L901" s="15">
        <f t="shared" si="27"/>
        <v>59.646940147948897</v>
      </c>
    </row>
    <row r="902" spans="1:12" x14ac:dyDescent="0.25">
      <c r="A902" s="13">
        <v>37</v>
      </c>
      <c r="B902" s="80" t="str">
        <f t="shared" si="26"/>
        <v>2018Plzeň-sever</v>
      </c>
      <c r="C902" s="13">
        <v>2018</v>
      </c>
      <c r="D902" s="14" t="s">
        <v>39</v>
      </c>
      <c r="E902" s="14" t="s">
        <v>34</v>
      </c>
      <c r="F902" s="28">
        <v>320</v>
      </c>
      <c r="G902" s="13">
        <v>198</v>
      </c>
      <c r="H902" s="75">
        <v>735</v>
      </c>
      <c r="I902" s="13">
        <v>447</v>
      </c>
      <c r="J902" s="13">
        <v>459</v>
      </c>
      <c r="K902" s="13">
        <v>90</v>
      </c>
      <c r="L902" s="15">
        <f t="shared" si="27"/>
        <v>71.568627450980387</v>
      </c>
    </row>
    <row r="903" spans="1:12" x14ac:dyDescent="0.25">
      <c r="A903" s="13">
        <v>38</v>
      </c>
      <c r="B903" s="80" t="str">
        <f t="shared" ref="B903:B965" si="28">CONCATENATE(C903,D903)</f>
        <v>2018Rokycany</v>
      </c>
      <c r="C903" s="13">
        <v>2018</v>
      </c>
      <c r="D903" s="14" t="s">
        <v>40</v>
      </c>
      <c r="E903" s="14" t="s">
        <v>34</v>
      </c>
      <c r="F903" s="28">
        <v>214</v>
      </c>
      <c r="G903" s="13">
        <v>115</v>
      </c>
      <c r="H903" s="75">
        <v>474</v>
      </c>
      <c r="I903" s="13">
        <v>308</v>
      </c>
      <c r="J903" s="13">
        <v>311</v>
      </c>
      <c r="K903" s="13">
        <v>52</v>
      </c>
      <c r="L903" s="15">
        <f t="shared" ref="L903:L966" si="29">K903/J903*365</f>
        <v>61.028938906752408</v>
      </c>
    </row>
    <row r="904" spans="1:12" x14ac:dyDescent="0.25">
      <c r="A904" s="13">
        <v>39</v>
      </c>
      <c r="B904" s="80" t="str">
        <f t="shared" si="28"/>
        <v>2018Sokolov</v>
      </c>
      <c r="C904" s="13">
        <v>2018</v>
      </c>
      <c r="D904" s="14" t="s">
        <v>41</v>
      </c>
      <c r="E904" s="14" t="s">
        <v>34</v>
      </c>
      <c r="F904" s="28">
        <v>184</v>
      </c>
      <c r="G904" s="13">
        <v>93</v>
      </c>
      <c r="H904" s="75">
        <v>430</v>
      </c>
      <c r="I904" s="13">
        <v>750</v>
      </c>
      <c r="J904" s="13">
        <v>763</v>
      </c>
      <c r="K904" s="13">
        <v>137</v>
      </c>
      <c r="L904" s="15">
        <f t="shared" si="29"/>
        <v>65.537352555701176</v>
      </c>
    </row>
    <row r="905" spans="1:12" x14ac:dyDescent="0.25">
      <c r="A905" s="13">
        <v>40</v>
      </c>
      <c r="B905" s="80" t="str">
        <f t="shared" si="28"/>
        <v>2018Tachov</v>
      </c>
      <c r="C905" s="13">
        <v>2018</v>
      </c>
      <c r="D905" s="14" t="s">
        <v>42</v>
      </c>
      <c r="E905" s="14" t="s">
        <v>34</v>
      </c>
      <c r="F905" s="28">
        <v>234</v>
      </c>
      <c r="G905" s="13">
        <v>121</v>
      </c>
      <c r="H905" s="75">
        <v>452</v>
      </c>
      <c r="I905" s="13">
        <v>415</v>
      </c>
      <c r="J905" s="13">
        <v>403</v>
      </c>
      <c r="K905" s="13">
        <v>122</v>
      </c>
      <c r="L905" s="15">
        <f t="shared" si="29"/>
        <v>110.49627791563276</v>
      </c>
    </row>
    <row r="906" spans="1:12" x14ac:dyDescent="0.25">
      <c r="A906" s="13">
        <v>41</v>
      </c>
      <c r="B906" s="80" t="str">
        <f t="shared" si="28"/>
        <v>2018Česká Lípa</v>
      </c>
      <c r="C906" s="13">
        <v>2018</v>
      </c>
      <c r="D906" s="14" t="s">
        <v>43</v>
      </c>
      <c r="E906" s="14" t="s">
        <v>44</v>
      </c>
      <c r="F906" s="28">
        <v>305</v>
      </c>
      <c r="G906" s="13">
        <v>126</v>
      </c>
      <c r="H906" s="75">
        <v>785</v>
      </c>
      <c r="I906" s="13">
        <v>1017</v>
      </c>
      <c r="J906" s="13">
        <v>1072</v>
      </c>
      <c r="K906" s="13">
        <v>201</v>
      </c>
      <c r="L906" s="15">
        <f t="shared" si="29"/>
        <v>68.4375</v>
      </c>
    </row>
    <row r="907" spans="1:12" x14ac:dyDescent="0.25">
      <c r="A907" s="13">
        <v>42</v>
      </c>
      <c r="B907" s="80" t="str">
        <f t="shared" si="28"/>
        <v>2018Děčín</v>
      </c>
      <c r="C907" s="13">
        <v>2018</v>
      </c>
      <c r="D907" s="14" t="s">
        <v>45</v>
      </c>
      <c r="E907" s="14" t="s">
        <v>44</v>
      </c>
      <c r="F907" s="28">
        <v>444</v>
      </c>
      <c r="G907" s="13">
        <v>233</v>
      </c>
      <c r="H907" s="75">
        <v>1193</v>
      </c>
      <c r="I907" s="13">
        <v>1653</v>
      </c>
      <c r="J907" s="13">
        <v>1653</v>
      </c>
      <c r="K907" s="13">
        <v>706</v>
      </c>
      <c r="L907" s="15">
        <f t="shared" si="29"/>
        <v>155.89231699939504</v>
      </c>
    </row>
    <row r="908" spans="1:12" x14ac:dyDescent="0.25">
      <c r="A908" s="13">
        <v>43</v>
      </c>
      <c r="B908" s="80" t="str">
        <f t="shared" si="28"/>
        <v>2018Chomutov</v>
      </c>
      <c r="C908" s="13">
        <v>2018</v>
      </c>
      <c r="D908" s="14" t="s">
        <v>46</v>
      </c>
      <c r="E908" s="14" t="s">
        <v>44</v>
      </c>
      <c r="F908" s="28">
        <v>421</v>
      </c>
      <c r="G908" s="13">
        <v>192</v>
      </c>
      <c r="H908" s="75">
        <v>1085</v>
      </c>
      <c r="I908" s="13">
        <v>1452</v>
      </c>
      <c r="J908" s="13">
        <v>1386</v>
      </c>
      <c r="K908" s="13">
        <v>659</v>
      </c>
      <c r="L908" s="15">
        <f t="shared" si="29"/>
        <v>173.54617604617604</v>
      </c>
    </row>
    <row r="909" spans="1:12" x14ac:dyDescent="0.25">
      <c r="A909" s="13">
        <v>44</v>
      </c>
      <c r="B909" s="80" t="str">
        <f t="shared" si="28"/>
        <v>2018Jablonec nad Nisou</v>
      </c>
      <c r="C909" s="13">
        <v>2018</v>
      </c>
      <c r="D909" s="14" t="s">
        <v>47</v>
      </c>
      <c r="E909" s="14" t="s">
        <v>44</v>
      </c>
      <c r="F909" s="28">
        <v>348</v>
      </c>
      <c r="G909" s="13">
        <v>201</v>
      </c>
      <c r="H909" s="75">
        <v>874</v>
      </c>
      <c r="I909" s="13">
        <v>712</v>
      </c>
      <c r="J909" s="13">
        <v>778</v>
      </c>
      <c r="K909" s="13">
        <v>201</v>
      </c>
      <c r="L909" s="15">
        <f t="shared" si="29"/>
        <v>94.299485861182518</v>
      </c>
    </row>
    <row r="910" spans="1:12" x14ac:dyDescent="0.25">
      <c r="A910" s="13">
        <v>45</v>
      </c>
      <c r="B910" s="80" t="str">
        <f t="shared" si="28"/>
        <v>2018Liberec</v>
      </c>
      <c r="C910" s="13">
        <v>2018</v>
      </c>
      <c r="D910" s="14" t="s">
        <v>48</v>
      </c>
      <c r="E910" s="14" t="s">
        <v>44</v>
      </c>
      <c r="F910" s="28">
        <v>411</v>
      </c>
      <c r="G910" s="13">
        <v>255</v>
      </c>
      <c r="H910" s="75">
        <v>914</v>
      </c>
      <c r="I910" s="13">
        <v>1774</v>
      </c>
      <c r="J910" s="13">
        <v>1895</v>
      </c>
      <c r="K910" s="13">
        <v>498</v>
      </c>
      <c r="L910" s="15">
        <f t="shared" si="29"/>
        <v>95.920844327176766</v>
      </c>
    </row>
    <row r="911" spans="1:12" x14ac:dyDescent="0.25">
      <c r="A911" s="13">
        <v>46</v>
      </c>
      <c r="B911" s="80" t="str">
        <f t="shared" si="28"/>
        <v>2018Litoměřice</v>
      </c>
      <c r="C911" s="13">
        <v>2018</v>
      </c>
      <c r="D911" s="14" t="s">
        <v>49</v>
      </c>
      <c r="E911" s="14" t="s">
        <v>44</v>
      </c>
      <c r="F911" s="28">
        <v>230</v>
      </c>
      <c r="G911" s="13">
        <v>91</v>
      </c>
      <c r="H911" s="75">
        <v>698</v>
      </c>
      <c r="I911" s="13">
        <v>898</v>
      </c>
      <c r="J911" s="13">
        <v>923</v>
      </c>
      <c r="K911" s="13">
        <v>151</v>
      </c>
      <c r="L911" s="15">
        <f t="shared" si="29"/>
        <v>59.712892741061751</v>
      </c>
    </row>
    <row r="912" spans="1:12" x14ac:dyDescent="0.25">
      <c r="A912" s="13">
        <v>47</v>
      </c>
      <c r="B912" s="80" t="str">
        <f t="shared" si="28"/>
        <v>2018Louny</v>
      </c>
      <c r="C912" s="13">
        <v>2018</v>
      </c>
      <c r="D912" s="14" t="s">
        <v>50</v>
      </c>
      <c r="E912" s="14" t="s">
        <v>44</v>
      </c>
      <c r="F912" s="28">
        <v>161</v>
      </c>
      <c r="G912" s="13">
        <v>77</v>
      </c>
      <c r="H912" s="75">
        <v>358</v>
      </c>
      <c r="I912" s="13">
        <v>616</v>
      </c>
      <c r="J912" s="13">
        <v>635</v>
      </c>
      <c r="K912" s="13">
        <v>101</v>
      </c>
      <c r="L912" s="15">
        <f t="shared" si="29"/>
        <v>58.055118110236222</v>
      </c>
    </row>
    <row r="913" spans="1:12" x14ac:dyDescent="0.25">
      <c r="A913" s="13">
        <v>48</v>
      </c>
      <c r="B913" s="80" t="str">
        <f t="shared" si="28"/>
        <v>2018Most</v>
      </c>
      <c r="C913" s="13">
        <v>2018</v>
      </c>
      <c r="D913" s="14" t="s">
        <v>51</v>
      </c>
      <c r="E913" s="14" t="s">
        <v>44</v>
      </c>
      <c r="F913" s="28">
        <v>239</v>
      </c>
      <c r="G913" s="13">
        <v>120</v>
      </c>
      <c r="H913" s="75">
        <v>449</v>
      </c>
      <c r="I913" s="13">
        <v>1212</v>
      </c>
      <c r="J913" s="13">
        <v>1233</v>
      </c>
      <c r="K913" s="13">
        <v>329</v>
      </c>
      <c r="L913" s="15">
        <f t="shared" si="29"/>
        <v>97.392538523925396</v>
      </c>
    </row>
    <row r="914" spans="1:12" x14ac:dyDescent="0.25">
      <c r="A914" s="13">
        <v>49</v>
      </c>
      <c r="B914" s="80" t="str">
        <f t="shared" si="28"/>
        <v>2018Teplice</v>
      </c>
      <c r="C914" s="13">
        <v>2018</v>
      </c>
      <c r="D914" s="14" t="s">
        <v>52</v>
      </c>
      <c r="E914" s="14" t="s">
        <v>44</v>
      </c>
      <c r="F914" s="28">
        <v>141</v>
      </c>
      <c r="G914" s="13">
        <v>54</v>
      </c>
      <c r="H914" s="75">
        <v>309</v>
      </c>
      <c r="I914" s="13">
        <v>1315</v>
      </c>
      <c r="J914" s="13">
        <v>1275</v>
      </c>
      <c r="K914" s="13">
        <v>192</v>
      </c>
      <c r="L914" s="15">
        <f t="shared" si="29"/>
        <v>54.964705882352938</v>
      </c>
    </row>
    <row r="915" spans="1:12" x14ac:dyDescent="0.25">
      <c r="A915" s="13">
        <v>50</v>
      </c>
      <c r="B915" s="80" t="str">
        <f t="shared" si="28"/>
        <v>2018Ústí nad Labem</v>
      </c>
      <c r="C915" s="13">
        <v>2018</v>
      </c>
      <c r="D915" s="14" t="s">
        <v>53</v>
      </c>
      <c r="E915" s="14" t="s">
        <v>44</v>
      </c>
      <c r="F915" s="28">
        <v>414</v>
      </c>
      <c r="G915" s="13">
        <v>274</v>
      </c>
      <c r="H915" s="75">
        <v>1004</v>
      </c>
      <c r="I915" s="13">
        <v>1751</v>
      </c>
      <c r="J915" s="13">
        <v>1961</v>
      </c>
      <c r="K915" s="13">
        <v>597</v>
      </c>
      <c r="L915" s="15">
        <f t="shared" si="29"/>
        <v>111.11932687404385</v>
      </c>
    </row>
    <row r="916" spans="1:12" x14ac:dyDescent="0.25">
      <c r="A916" s="13">
        <v>51</v>
      </c>
      <c r="B916" s="80" t="str">
        <f t="shared" si="28"/>
        <v>2018Havlíčkův Brod</v>
      </c>
      <c r="C916" s="13">
        <v>2018</v>
      </c>
      <c r="D916" s="14" t="s">
        <v>54</v>
      </c>
      <c r="E916" s="14" t="s">
        <v>55</v>
      </c>
      <c r="F916" s="28">
        <v>184</v>
      </c>
      <c r="G916" s="13">
        <v>111</v>
      </c>
      <c r="H916" s="75">
        <v>421</v>
      </c>
      <c r="I916" s="13">
        <v>515</v>
      </c>
      <c r="J916" s="13">
        <v>506</v>
      </c>
      <c r="K916" s="13">
        <v>62</v>
      </c>
      <c r="L916" s="15">
        <f t="shared" si="29"/>
        <v>44.723320158102766</v>
      </c>
    </row>
    <row r="917" spans="1:12" x14ac:dyDescent="0.25">
      <c r="A917" s="13">
        <v>52</v>
      </c>
      <c r="B917" s="80" t="str">
        <f t="shared" si="28"/>
        <v>2018Hradec Králové</v>
      </c>
      <c r="C917" s="13">
        <v>2018</v>
      </c>
      <c r="D917" s="14" t="s">
        <v>56</v>
      </c>
      <c r="E917" s="14" t="s">
        <v>55</v>
      </c>
      <c r="F917" s="28">
        <v>118</v>
      </c>
      <c r="G917" s="13">
        <v>61</v>
      </c>
      <c r="H917" s="75">
        <v>262</v>
      </c>
      <c r="I917" s="13">
        <v>850</v>
      </c>
      <c r="J917" s="13">
        <v>847</v>
      </c>
      <c r="K917" s="13">
        <v>106</v>
      </c>
      <c r="L917" s="15">
        <f t="shared" si="29"/>
        <v>45.678866587957501</v>
      </c>
    </row>
    <row r="918" spans="1:12" x14ac:dyDescent="0.25">
      <c r="A918" s="13">
        <v>53</v>
      </c>
      <c r="B918" s="80" t="str">
        <f t="shared" si="28"/>
        <v>2018Chrudim</v>
      </c>
      <c r="C918" s="13">
        <v>2018</v>
      </c>
      <c r="D918" s="14" t="s">
        <v>57</v>
      </c>
      <c r="E918" s="14" t="s">
        <v>55</v>
      </c>
      <c r="F918" s="28">
        <v>108</v>
      </c>
      <c r="G918" s="13">
        <v>65</v>
      </c>
      <c r="H918" s="75">
        <v>221</v>
      </c>
      <c r="I918" s="13">
        <v>477</v>
      </c>
      <c r="J918" s="13">
        <v>443</v>
      </c>
      <c r="K918" s="13">
        <v>76</v>
      </c>
      <c r="L918" s="15">
        <f t="shared" si="29"/>
        <v>62.618510158013542</v>
      </c>
    </row>
    <row r="919" spans="1:12" x14ac:dyDescent="0.25">
      <c r="A919" s="13">
        <v>54</v>
      </c>
      <c r="B919" s="80" t="str">
        <f t="shared" si="28"/>
        <v>2018Jičín</v>
      </c>
      <c r="C919" s="13">
        <v>2018</v>
      </c>
      <c r="D919" s="14" t="s">
        <v>58</v>
      </c>
      <c r="E919" s="14" t="s">
        <v>55</v>
      </c>
      <c r="F919" s="28">
        <v>188</v>
      </c>
      <c r="G919" s="13">
        <v>72</v>
      </c>
      <c r="H919" s="75">
        <v>393</v>
      </c>
      <c r="I919" s="13">
        <v>436</v>
      </c>
      <c r="J919" s="13">
        <v>452</v>
      </c>
      <c r="K919" s="13">
        <v>39</v>
      </c>
      <c r="L919" s="15">
        <f t="shared" si="29"/>
        <v>31.493362831858406</v>
      </c>
    </row>
    <row r="920" spans="1:12" x14ac:dyDescent="0.25">
      <c r="A920" s="13">
        <v>55</v>
      </c>
      <c r="B920" s="80" t="str">
        <f t="shared" si="28"/>
        <v>2018Náchod</v>
      </c>
      <c r="C920" s="13">
        <v>2018</v>
      </c>
      <c r="D920" s="14" t="s">
        <v>59</v>
      </c>
      <c r="E920" s="14" t="s">
        <v>55</v>
      </c>
      <c r="F920" s="28">
        <v>132</v>
      </c>
      <c r="G920" s="13">
        <v>79</v>
      </c>
      <c r="H920" s="75">
        <v>335</v>
      </c>
      <c r="I920" s="13">
        <v>762</v>
      </c>
      <c r="J920" s="13">
        <v>782</v>
      </c>
      <c r="K920" s="13">
        <v>79</v>
      </c>
      <c r="L920" s="15">
        <f t="shared" si="29"/>
        <v>36.873401534526856</v>
      </c>
    </row>
    <row r="921" spans="1:12" x14ac:dyDescent="0.25">
      <c r="A921" s="13">
        <v>56</v>
      </c>
      <c r="B921" s="80" t="str">
        <f t="shared" si="28"/>
        <v>2018Pardubice</v>
      </c>
      <c r="C921" s="13">
        <v>2018</v>
      </c>
      <c r="D921" s="14" t="s">
        <v>60</v>
      </c>
      <c r="E921" s="14" t="s">
        <v>55</v>
      </c>
      <c r="F921" s="28">
        <v>124</v>
      </c>
      <c r="G921" s="13">
        <v>64</v>
      </c>
      <c r="H921" s="75">
        <v>314</v>
      </c>
      <c r="I921" s="13">
        <v>902</v>
      </c>
      <c r="J921" s="13">
        <v>900</v>
      </c>
      <c r="K921" s="13">
        <v>65</v>
      </c>
      <c r="L921" s="15">
        <f t="shared" si="29"/>
        <v>26.361111111111107</v>
      </c>
    </row>
    <row r="922" spans="1:12" x14ac:dyDescent="0.25">
      <c r="A922" s="13">
        <v>57</v>
      </c>
      <c r="B922" s="80" t="str">
        <f t="shared" si="28"/>
        <v>2018Rychnov nad Kněžnou</v>
      </c>
      <c r="C922" s="13">
        <v>2018</v>
      </c>
      <c r="D922" s="14" t="s">
        <v>61</v>
      </c>
      <c r="E922" s="14" t="s">
        <v>55</v>
      </c>
      <c r="F922" s="28">
        <v>210</v>
      </c>
      <c r="G922" s="13">
        <v>126</v>
      </c>
      <c r="H922" s="75">
        <v>518</v>
      </c>
      <c r="I922" s="13">
        <v>490</v>
      </c>
      <c r="J922" s="13">
        <v>519</v>
      </c>
      <c r="K922" s="13">
        <v>46</v>
      </c>
      <c r="L922" s="15">
        <f t="shared" si="29"/>
        <v>32.350674373795762</v>
      </c>
    </row>
    <row r="923" spans="1:12" x14ac:dyDescent="0.25">
      <c r="A923" s="13">
        <v>58</v>
      </c>
      <c r="B923" s="80" t="str">
        <f t="shared" si="28"/>
        <v>2018Semily</v>
      </c>
      <c r="C923" s="13">
        <v>2018</v>
      </c>
      <c r="D923" s="14" t="s">
        <v>62</v>
      </c>
      <c r="E923" s="14" t="s">
        <v>55</v>
      </c>
      <c r="F923" s="28">
        <v>179</v>
      </c>
      <c r="G923" s="13">
        <v>105</v>
      </c>
      <c r="H923" s="75">
        <v>361</v>
      </c>
      <c r="I923" s="13">
        <v>329</v>
      </c>
      <c r="J923" s="13">
        <v>376</v>
      </c>
      <c r="K923" s="13">
        <v>53</v>
      </c>
      <c r="L923" s="15">
        <f t="shared" si="29"/>
        <v>51.449468085106382</v>
      </c>
    </row>
    <row r="924" spans="1:12" x14ac:dyDescent="0.25">
      <c r="A924" s="13">
        <v>59</v>
      </c>
      <c r="B924" s="80" t="str">
        <f t="shared" si="28"/>
        <v>2018Svitavy</v>
      </c>
      <c r="C924" s="13">
        <v>2018</v>
      </c>
      <c r="D924" s="14" t="s">
        <v>63</v>
      </c>
      <c r="E924" s="14" t="s">
        <v>55</v>
      </c>
      <c r="F924" s="28">
        <v>67</v>
      </c>
      <c r="G924" s="13">
        <v>40</v>
      </c>
      <c r="H924" s="75">
        <v>151</v>
      </c>
      <c r="I924" s="13">
        <v>537</v>
      </c>
      <c r="J924" s="13">
        <v>533</v>
      </c>
      <c r="K924" s="13">
        <v>19</v>
      </c>
      <c r="L924" s="15">
        <f t="shared" si="29"/>
        <v>13.011257035647279</v>
      </c>
    </row>
    <row r="925" spans="1:12" x14ac:dyDescent="0.25">
      <c r="A925" s="13">
        <v>60</v>
      </c>
      <c r="B925" s="80" t="str">
        <f t="shared" si="28"/>
        <v>2018Trutnov</v>
      </c>
      <c r="C925" s="13">
        <v>2018</v>
      </c>
      <c r="D925" s="14" t="s">
        <v>64</v>
      </c>
      <c r="E925" s="14" t="s">
        <v>55</v>
      </c>
      <c r="F925" s="28">
        <v>96</v>
      </c>
      <c r="G925" s="13">
        <v>55</v>
      </c>
      <c r="H925" s="75">
        <v>196</v>
      </c>
      <c r="I925" s="13">
        <v>802</v>
      </c>
      <c r="J925" s="13">
        <v>836</v>
      </c>
      <c r="K925" s="13">
        <v>102</v>
      </c>
      <c r="L925" s="15">
        <f t="shared" si="29"/>
        <v>44.533492822966508</v>
      </c>
    </row>
    <row r="926" spans="1:12" x14ac:dyDescent="0.25">
      <c r="A926" s="13">
        <v>61</v>
      </c>
      <c r="B926" s="80" t="str">
        <f t="shared" si="28"/>
        <v>2018Ústí nad Orlicí</v>
      </c>
      <c r="C926" s="13">
        <v>2018</v>
      </c>
      <c r="D926" s="14" t="s">
        <v>65</v>
      </c>
      <c r="E926" s="14" t="s">
        <v>55</v>
      </c>
      <c r="F926" s="28">
        <v>105</v>
      </c>
      <c r="G926" s="13">
        <v>51</v>
      </c>
      <c r="H926" s="75">
        <v>198</v>
      </c>
      <c r="I926" s="13">
        <v>542</v>
      </c>
      <c r="J926" s="13">
        <v>535</v>
      </c>
      <c r="K926" s="13">
        <v>58</v>
      </c>
      <c r="L926" s="15">
        <f t="shared" si="29"/>
        <v>39.570093457943926</v>
      </c>
    </row>
    <row r="927" spans="1:12" x14ac:dyDescent="0.25">
      <c r="A927" s="13">
        <v>62</v>
      </c>
      <c r="B927" s="80" t="str">
        <f t="shared" si="28"/>
        <v>2018Blansko</v>
      </c>
      <c r="C927" s="13">
        <v>2018</v>
      </c>
      <c r="D927" s="14" t="s">
        <v>66</v>
      </c>
      <c r="E927" s="14" t="s">
        <v>67</v>
      </c>
      <c r="F927" s="28">
        <v>194</v>
      </c>
      <c r="G927" s="13">
        <v>129</v>
      </c>
      <c r="H927" s="75">
        <v>463</v>
      </c>
      <c r="I927" s="13">
        <v>540</v>
      </c>
      <c r="J927" s="13">
        <v>542</v>
      </c>
      <c r="K927" s="13">
        <v>88</v>
      </c>
      <c r="L927" s="15">
        <f t="shared" si="29"/>
        <v>59.261992619926197</v>
      </c>
    </row>
    <row r="928" spans="1:12" x14ac:dyDescent="0.25">
      <c r="A928" s="13">
        <v>63</v>
      </c>
      <c r="B928" s="80" t="str">
        <f t="shared" si="28"/>
        <v>2018Brno-město</v>
      </c>
      <c r="C928" s="13">
        <v>2018</v>
      </c>
      <c r="D928" s="14" t="s">
        <v>68</v>
      </c>
      <c r="E928" s="14" t="s">
        <v>67</v>
      </c>
      <c r="F928" s="28">
        <v>89</v>
      </c>
      <c r="G928" s="13">
        <v>57</v>
      </c>
      <c r="H928" s="75">
        <v>187</v>
      </c>
      <c r="I928" s="13">
        <v>2926</v>
      </c>
      <c r="J928" s="13">
        <v>2912</v>
      </c>
      <c r="K928" s="13">
        <v>369</v>
      </c>
      <c r="L928" s="15">
        <f t="shared" si="29"/>
        <v>46.251717032967029</v>
      </c>
    </row>
    <row r="929" spans="1:12" x14ac:dyDescent="0.25">
      <c r="A929" s="13">
        <v>64</v>
      </c>
      <c r="B929" s="80" t="str">
        <f t="shared" si="28"/>
        <v>2018Brno-venkov</v>
      </c>
      <c r="C929" s="13">
        <v>2018</v>
      </c>
      <c r="D929" s="14" t="s">
        <v>69</v>
      </c>
      <c r="E929" s="14" t="s">
        <v>67</v>
      </c>
      <c r="F929" s="28">
        <v>191</v>
      </c>
      <c r="G929" s="13">
        <v>134</v>
      </c>
      <c r="H929" s="75">
        <v>384</v>
      </c>
      <c r="I929" s="13">
        <v>726</v>
      </c>
      <c r="J929" s="13">
        <v>765</v>
      </c>
      <c r="K929" s="13">
        <v>137</v>
      </c>
      <c r="L929" s="15">
        <f t="shared" si="29"/>
        <v>65.366013071895424</v>
      </c>
    </row>
    <row r="930" spans="1:12" x14ac:dyDescent="0.25">
      <c r="A930" s="13">
        <v>65</v>
      </c>
      <c r="B930" s="80" t="str">
        <f t="shared" si="28"/>
        <v>2018Břeclav</v>
      </c>
      <c r="C930" s="13">
        <v>2018</v>
      </c>
      <c r="D930" s="14" t="s">
        <v>70</v>
      </c>
      <c r="E930" s="14" t="s">
        <v>67</v>
      </c>
      <c r="F930" s="28">
        <v>103</v>
      </c>
      <c r="G930" s="13">
        <v>68</v>
      </c>
      <c r="H930" s="75">
        <v>180</v>
      </c>
      <c r="I930" s="13">
        <v>744</v>
      </c>
      <c r="J930" s="13">
        <v>726</v>
      </c>
      <c r="K930" s="13">
        <v>94</v>
      </c>
      <c r="L930" s="15">
        <f t="shared" si="29"/>
        <v>47.25895316804408</v>
      </c>
    </row>
    <row r="931" spans="1:12" x14ac:dyDescent="0.25">
      <c r="A931" s="13">
        <v>66</v>
      </c>
      <c r="B931" s="80" t="str">
        <f t="shared" si="28"/>
        <v>2018Hodonín</v>
      </c>
      <c r="C931" s="13">
        <v>2018</v>
      </c>
      <c r="D931" s="14" t="s">
        <v>71</v>
      </c>
      <c r="E931" s="14" t="s">
        <v>67</v>
      </c>
      <c r="F931" s="28">
        <v>157</v>
      </c>
      <c r="G931" s="13">
        <v>76</v>
      </c>
      <c r="H931" s="75">
        <v>396</v>
      </c>
      <c r="I931" s="13">
        <v>699</v>
      </c>
      <c r="J931" s="13">
        <v>697</v>
      </c>
      <c r="K931" s="13">
        <v>106</v>
      </c>
      <c r="L931" s="15">
        <f t="shared" si="29"/>
        <v>55.509325681492108</v>
      </c>
    </row>
    <row r="932" spans="1:12" x14ac:dyDescent="0.25">
      <c r="A932" s="13">
        <v>67</v>
      </c>
      <c r="B932" s="80" t="str">
        <f t="shared" si="28"/>
        <v>2018Jihlava</v>
      </c>
      <c r="C932" s="13">
        <v>2018</v>
      </c>
      <c r="D932" s="14" t="s">
        <v>72</v>
      </c>
      <c r="E932" s="14" t="s">
        <v>67</v>
      </c>
      <c r="F932" s="28">
        <v>258</v>
      </c>
      <c r="G932" s="13">
        <v>139</v>
      </c>
      <c r="H932" s="75">
        <v>670</v>
      </c>
      <c r="I932" s="13">
        <v>542</v>
      </c>
      <c r="J932" s="13">
        <v>521</v>
      </c>
      <c r="K932" s="13">
        <v>158</v>
      </c>
      <c r="L932" s="15">
        <f t="shared" si="29"/>
        <v>110.69097888675623</v>
      </c>
    </row>
    <row r="933" spans="1:12" x14ac:dyDescent="0.25">
      <c r="A933" s="13">
        <v>68</v>
      </c>
      <c r="B933" s="80" t="str">
        <f t="shared" si="28"/>
        <v>2018Kroměříž</v>
      </c>
      <c r="C933" s="13">
        <v>2018</v>
      </c>
      <c r="D933" s="14" t="s">
        <v>73</v>
      </c>
      <c r="E933" s="14" t="s">
        <v>67</v>
      </c>
      <c r="F933" s="28">
        <v>133</v>
      </c>
      <c r="G933" s="13">
        <v>68</v>
      </c>
      <c r="H933" s="75">
        <v>296</v>
      </c>
      <c r="I933" s="13">
        <v>655</v>
      </c>
      <c r="J933" s="13">
        <v>636</v>
      </c>
      <c r="K933" s="13">
        <v>130</v>
      </c>
      <c r="L933" s="15">
        <f t="shared" si="29"/>
        <v>74.606918238993714</v>
      </c>
    </row>
    <row r="934" spans="1:12" x14ac:dyDescent="0.25">
      <c r="A934" s="13">
        <v>69</v>
      </c>
      <c r="B934" s="80" t="str">
        <f t="shared" si="28"/>
        <v>2018Prostějov</v>
      </c>
      <c r="C934" s="13">
        <v>2018</v>
      </c>
      <c r="D934" s="14" t="s">
        <v>74</v>
      </c>
      <c r="E934" s="14" t="s">
        <v>67</v>
      </c>
      <c r="F934" s="28">
        <v>169</v>
      </c>
      <c r="G934" s="13">
        <v>98</v>
      </c>
      <c r="H934" s="75">
        <v>337</v>
      </c>
      <c r="I934" s="13">
        <v>488</v>
      </c>
      <c r="J934" s="13">
        <v>514</v>
      </c>
      <c r="K934" s="13">
        <v>68</v>
      </c>
      <c r="L934" s="15">
        <f t="shared" si="29"/>
        <v>48.28793774319066</v>
      </c>
    </row>
    <row r="935" spans="1:12" x14ac:dyDescent="0.25">
      <c r="A935" s="13">
        <v>70</v>
      </c>
      <c r="B935" s="80" t="str">
        <f t="shared" si="28"/>
        <v>2018Třebíč</v>
      </c>
      <c r="C935" s="13">
        <v>2018</v>
      </c>
      <c r="D935" s="14" t="s">
        <v>75</v>
      </c>
      <c r="E935" s="14" t="s">
        <v>67</v>
      </c>
      <c r="F935" s="28">
        <v>116</v>
      </c>
      <c r="G935" s="13">
        <v>67</v>
      </c>
      <c r="H935" s="75">
        <v>245</v>
      </c>
      <c r="I935" s="13">
        <v>516</v>
      </c>
      <c r="J935" s="13">
        <v>526</v>
      </c>
      <c r="K935" s="13">
        <v>44</v>
      </c>
      <c r="L935" s="15">
        <f t="shared" si="29"/>
        <v>30.532319391634978</v>
      </c>
    </row>
    <row r="936" spans="1:12" x14ac:dyDescent="0.25">
      <c r="A936" s="13">
        <v>71</v>
      </c>
      <c r="B936" s="80" t="str">
        <f t="shared" si="28"/>
        <v>2018Uherské Hradiště</v>
      </c>
      <c r="C936" s="13">
        <v>2018</v>
      </c>
      <c r="D936" s="14" t="s">
        <v>76</v>
      </c>
      <c r="E936" s="14" t="s">
        <v>67</v>
      </c>
      <c r="F936" s="28">
        <v>261</v>
      </c>
      <c r="G936" s="13">
        <v>153</v>
      </c>
      <c r="H936" s="75">
        <v>675</v>
      </c>
      <c r="I936" s="13">
        <v>746</v>
      </c>
      <c r="J936" s="13">
        <v>697</v>
      </c>
      <c r="K936" s="13">
        <v>249</v>
      </c>
      <c r="L936" s="15">
        <f t="shared" si="29"/>
        <v>130.3945480631277</v>
      </c>
    </row>
    <row r="937" spans="1:12" x14ac:dyDescent="0.25">
      <c r="A937" s="13">
        <v>72</v>
      </c>
      <c r="B937" s="80" t="str">
        <f t="shared" si="28"/>
        <v>2018Vyškov</v>
      </c>
      <c r="C937" s="13">
        <v>2018</v>
      </c>
      <c r="D937" s="14" t="s">
        <v>77</v>
      </c>
      <c r="E937" s="14" t="s">
        <v>67</v>
      </c>
      <c r="F937" s="28">
        <v>194</v>
      </c>
      <c r="G937" s="13">
        <v>148</v>
      </c>
      <c r="H937" s="75">
        <v>457</v>
      </c>
      <c r="I937" s="13">
        <v>359</v>
      </c>
      <c r="J937" s="13">
        <v>364</v>
      </c>
      <c r="K937" s="13">
        <v>46</v>
      </c>
      <c r="L937" s="15">
        <f t="shared" si="29"/>
        <v>46.126373626373628</v>
      </c>
    </row>
    <row r="938" spans="1:12" x14ac:dyDescent="0.25">
      <c r="A938" s="13">
        <v>73</v>
      </c>
      <c r="B938" s="80" t="str">
        <f t="shared" si="28"/>
        <v>2018Zlín</v>
      </c>
      <c r="C938" s="13">
        <v>2018</v>
      </c>
      <c r="D938" s="14" t="s">
        <v>78</v>
      </c>
      <c r="E938" s="14" t="s">
        <v>67</v>
      </c>
      <c r="F938" s="28">
        <v>166</v>
      </c>
      <c r="G938" s="13">
        <v>83</v>
      </c>
      <c r="H938" s="75">
        <v>476</v>
      </c>
      <c r="I938" s="13">
        <v>973</v>
      </c>
      <c r="J938" s="13">
        <v>1004</v>
      </c>
      <c r="K938" s="13">
        <v>136</v>
      </c>
      <c r="L938" s="15">
        <f t="shared" si="29"/>
        <v>49.442231075697208</v>
      </c>
    </row>
    <row r="939" spans="1:12" x14ac:dyDescent="0.25">
      <c r="A939" s="13">
        <v>74</v>
      </c>
      <c r="B939" s="80" t="str">
        <f t="shared" si="28"/>
        <v>2018Znojmo</v>
      </c>
      <c r="C939" s="13">
        <v>2018</v>
      </c>
      <c r="D939" s="14" t="s">
        <v>79</v>
      </c>
      <c r="E939" s="14" t="s">
        <v>67</v>
      </c>
      <c r="F939" s="28">
        <v>187</v>
      </c>
      <c r="G939" s="13">
        <v>96</v>
      </c>
      <c r="H939" s="75">
        <v>428</v>
      </c>
      <c r="I939" s="13">
        <v>801</v>
      </c>
      <c r="J939" s="13">
        <v>848</v>
      </c>
      <c r="K939" s="13">
        <v>136</v>
      </c>
      <c r="L939" s="15">
        <f t="shared" si="29"/>
        <v>58.537735849056602</v>
      </c>
    </row>
    <row r="940" spans="1:12" x14ac:dyDescent="0.25">
      <c r="A940" s="13">
        <v>75</v>
      </c>
      <c r="B940" s="80" t="str">
        <f t="shared" si="28"/>
        <v>2018Žďár nad Sázavou</v>
      </c>
      <c r="C940" s="13">
        <v>2018</v>
      </c>
      <c r="D940" s="14" t="s">
        <v>80</v>
      </c>
      <c r="E940" s="14" t="s">
        <v>67</v>
      </c>
      <c r="F940" s="28">
        <v>148</v>
      </c>
      <c r="G940" s="13">
        <v>72</v>
      </c>
      <c r="H940" s="75">
        <v>337</v>
      </c>
      <c r="I940" s="13">
        <v>457</v>
      </c>
      <c r="J940" s="13">
        <v>451</v>
      </c>
      <c r="K940" s="13">
        <v>36</v>
      </c>
      <c r="L940" s="15">
        <f t="shared" si="29"/>
        <v>29.135254988913523</v>
      </c>
    </row>
    <row r="941" spans="1:12" x14ac:dyDescent="0.25">
      <c r="A941" s="13">
        <v>76</v>
      </c>
      <c r="B941" s="80" t="str">
        <f t="shared" si="28"/>
        <v>2018Bruntál</v>
      </c>
      <c r="C941" s="13">
        <v>2018</v>
      </c>
      <c r="D941" s="14" t="s">
        <v>81</v>
      </c>
      <c r="E941" s="14" t="s">
        <v>82</v>
      </c>
      <c r="F941" s="28">
        <v>189</v>
      </c>
      <c r="G941" s="13">
        <v>105</v>
      </c>
      <c r="H941" s="75">
        <v>456</v>
      </c>
      <c r="I941" s="13">
        <v>910</v>
      </c>
      <c r="J941" s="13">
        <v>836</v>
      </c>
      <c r="K941" s="13">
        <v>261</v>
      </c>
      <c r="L941" s="15">
        <f t="shared" si="29"/>
        <v>113.95334928229664</v>
      </c>
    </row>
    <row r="942" spans="1:12" x14ac:dyDescent="0.25">
      <c r="A942" s="13">
        <v>77</v>
      </c>
      <c r="B942" s="80" t="str">
        <f t="shared" si="28"/>
        <v>2018Frýdek-Místek</v>
      </c>
      <c r="C942" s="13">
        <v>2018</v>
      </c>
      <c r="D942" s="14" t="s">
        <v>83</v>
      </c>
      <c r="E942" s="14" t="s">
        <v>82</v>
      </c>
      <c r="F942" s="28">
        <v>164</v>
      </c>
      <c r="G942" s="13">
        <v>91</v>
      </c>
      <c r="H942" s="75">
        <v>397</v>
      </c>
      <c r="I942" s="13">
        <v>1408</v>
      </c>
      <c r="J942" s="13">
        <v>1373</v>
      </c>
      <c r="K942" s="13">
        <v>272</v>
      </c>
      <c r="L942" s="15">
        <f t="shared" si="29"/>
        <v>72.308812818645293</v>
      </c>
    </row>
    <row r="943" spans="1:12" x14ac:dyDescent="0.25">
      <c r="A943" s="13">
        <v>78</v>
      </c>
      <c r="B943" s="80" t="str">
        <f t="shared" si="28"/>
        <v>2018Jeseník</v>
      </c>
      <c r="C943" s="13">
        <v>2018</v>
      </c>
      <c r="D943" s="14" t="s">
        <v>84</v>
      </c>
      <c r="E943" s="14" t="s">
        <v>82</v>
      </c>
      <c r="F943" s="28">
        <v>320</v>
      </c>
      <c r="G943" s="13">
        <v>237</v>
      </c>
      <c r="H943" s="75">
        <v>679</v>
      </c>
      <c r="I943" s="13">
        <v>367</v>
      </c>
      <c r="J943" s="13">
        <v>452</v>
      </c>
      <c r="K943" s="13">
        <v>67</v>
      </c>
      <c r="L943" s="15">
        <f t="shared" si="29"/>
        <v>54.103982300884958</v>
      </c>
    </row>
    <row r="944" spans="1:12" x14ac:dyDescent="0.25">
      <c r="A944" s="13">
        <v>79</v>
      </c>
      <c r="B944" s="80" t="str">
        <f t="shared" si="28"/>
        <v>2018Karviná</v>
      </c>
      <c r="C944" s="13">
        <v>2018</v>
      </c>
      <c r="D944" s="14" t="s">
        <v>85</v>
      </c>
      <c r="E944" s="14" t="s">
        <v>82</v>
      </c>
      <c r="F944" s="28">
        <v>134</v>
      </c>
      <c r="G944" s="13">
        <v>76</v>
      </c>
      <c r="H944" s="75">
        <v>313</v>
      </c>
      <c r="I944" s="13">
        <v>1857</v>
      </c>
      <c r="J944" s="13">
        <v>1853</v>
      </c>
      <c r="K944" s="13">
        <v>341</v>
      </c>
      <c r="L944" s="15">
        <f t="shared" si="29"/>
        <v>67.169454937938482</v>
      </c>
    </row>
    <row r="945" spans="1:12" x14ac:dyDescent="0.25">
      <c r="A945" s="13">
        <v>80</v>
      </c>
      <c r="B945" s="80" t="str">
        <f t="shared" si="28"/>
        <v>2018Nový Jičín</v>
      </c>
      <c r="C945" s="13">
        <v>2018</v>
      </c>
      <c r="D945" s="14" t="s">
        <v>86</v>
      </c>
      <c r="E945" s="14" t="s">
        <v>82</v>
      </c>
      <c r="F945" s="28">
        <v>180</v>
      </c>
      <c r="G945" s="13">
        <v>96</v>
      </c>
      <c r="H945" s="75">
        <v>422</v>
      </c>
      <c r="I945" s="13">
        <v>1052</v>
      </c>
      <c r="J945" s="13">
        <v>1060</v>
      </c>
      <c r="K945" s="13">
        <v>166</v>
      </c>
      <c r="L945" s="15">
        <f t="shared" si="29"/>
        <v>57.160377358490564</v>
      </c>
    </row>
    <row r="946" spans="1:12" x14ac:dyDescent="0.25">
      <c r="A946" s="13">
        <v>81</v>
      </c>
      <c r="B946" s="80" t="str">
        <f t="shared" si="28"/>
        <v>2018Olomouc</v>
      </c>
      <c r="C946" s="13">
        <v>2018</v>
      </c>
      <c r="D946" s="14" t="s">
        <v>87</v>
      </c>
      <c r="E946" s="14" t="s">
        <v>82</v>
      </c>
      <c r="F946" s="28">
        <v>139</v>
      </c>
      <c r="G946" s="13">
        <v>69</v>
      </c>
      <c r="H946" s="75">
        <v>351</v>
      </c>
      <c r="I946" s="13">
        <v>1457</v>
      </c>
      <c r="J946" s="13">
        <v>1492</v>
      </c>
      <c r="K946" s="13">
        <v>149</v>
      </c>
      <c r="L946" s="15">
        <f t="shared" si="29"/>
        <v>36.451072386058982</v>
      </c>
    </row>
    <row r="947" spans="1:12" x14ac:dyDescent="0.25">
      <c r="A947" s="13">
        <v>82</v>
      </c>
      <c r="B947" s="80" t="str">
        <f t="shared" si="28"/>
        <v>2018Opava</v>
      </c>
      <c r="C947" s="13">
        <v>2018</v>
      </c>
      <c r="D947" s="14" t="s">
        <v>88</v>
      </c>
      <c r="E947" s="14" t="s">
        <v>82</v>
      </c>
      <c r="F947" s="28">
        <v>227</v>
      </c>
      <c r="G947" s="13">
        <v>119</v>
      </c>
      <c r="H947" s="75">
        <v>620</v>
      </c>
      <c r="I947" s="13">
        <v>1018</v>
      </c>
      <c r="J947" s="13">
        <v>992</v>
      </c>
      <c r="K947" s="13">
        <v>231</v>
      </c>
      <c r="L947" s="15">
        <f t="shared" si="29"/>
        <v>84.994959677419345</v>
      </c>
    </row>
    <row r="948" spans="1:12" x14ac:dyDescent="0.25">
      <c r="A948" s="13">
        <v>83</v>
      </c>
      <c r="B948" s="80" t="str">
        <f t="shared" si="28"/>
        <v>2018Ostrava</v>
      </c>
      <c r="C948" s="13">
        <v>2018</v>
      </c>
      <c r="D948" s="14" t="s">
        <v>89</v>
      </c>
      <c r="E948" s="14" t="s">
        <v>82</v>
      </c>
      <c r="F948" s="28">
        <v>216</v>
      </c>
      <c r="G948" s="13">
        <v>117</v>
      </c>
      <c r="H948" s="75">
        <v>507</v>
      </c>
      <c r="I948" s="13">
        <v>3261</v>
      </c>
      <c r="J948" s="13">
        <v>3215</v>
      </c>
      <c r="K948" s="13">
        <v>782</v>
      </c>
      <c r="L948" s="15">
        <f t="shared" si="29"/>
        <v>88.780715396578543</v>
      </c>
    </row>
    <row r="949" spans="1:12" x14ac:dyDescent="0.25">
      <c r="A949" s="13">
        <v>84</v>
      </c>
      <c r="B949" s="80" t="str">
        <f t="shared" si="28"/>
        <v>2018Přerov</v>
      </c>
      <c r="C949" s="13">
        <v>2018</v>
      </c>
      <c r="D949" s="14" t="s">
        <v>90</v>
      </c>
      <c r="E949" s="14" t="s">
        <v>82</v>
      </c>
      <c r="F949" s="28">
        <v>176</v>
      </c>
      <c r="G949" s="13">
        <v>114</v>
      </c>
      <c r="H949" s="75">
        <v>395</v>
      </c>
      <c r="I949" s="13">
        <v>777</v>
      </c>
      <c r="J949" s="13">
        <v>781</v>
      </c>
      <c r="K949" s="13">
        <v>132</v>
      </c>
      <c r="L949" s="15">
        <f t="shared" si="29"/>
        <v>61.690140845070424</v>
      </c>
    </row>
    <row r="950" spans="1:12" x14ac:dyDescent="0.25">
      <c r="A950" s="13">
        <v>85</v>
      </c>
      <c r="B950" s="80" t="str">
        <f t="shared" si="28"/>
        <v>2018Šumperk</v>
      </c>
      <c r="C950" s="13">
        <v>2018</v>
      </c>
      <c r="D950" s="14" t="s">
        <v>91</v>
      </c>
      <c r="E950" s="14" t="s">
        <v>82</v>
      </c>
      <c r="F950" s="28">
        <v>128</v>
      </c>
      <c r="G950" s="13">
        <v>76</v>
      </c>
      <c r="H950" s="75">
        <v>233</v>
      </c>
      <c r="I950" s="13">
        <v>794</v>
      </c>
      <c r="J950" s="13">
        <v>753</v>
      </c>
      <c r="K950" s="13">
        <v>161</v>
      </c>
      <c r="L950" s="15">
        <f t="shared" si="29"/>
        <v>78.041168658698538</v>
      </c>
    </row>
    <row r="951" spans="1:12" x14ac:dyDescent="0.25">
      <c r="A951" s="13">
        <v>86</v>
      </c>
      <c r="B951" s="80" t="str">
        <f t="shared" si="28"/>
        <v>2018Vsetín</v>
      </c>
      <c r="C951" s="13">
        <v>2018</v>
      </c>
      <c r="D951" s="14" t="s">
        <v>92</v>
      </c>
      <c r="E951" s="14" t="s">
        <v>82</v>
      </c>
      <c r="F951" s="28">
        <v>203</v>
      </c>
      <c r="G951" s="13">
        <v>121</v>
      </c>
      <c r="H951" s="75">
        <v>467</v>
      </c>
      <c r="I951" s="13">
        <v>854</v>
      </c>
      <c r="J951" s="13">
        <v>875</v>
      </c>
      <c r="K951" s="13">
        <v>105</v>
      </c>
      <c r="L951" s="15">
        <f t="shared" si="29"/>
        <v>43.8</v>
      </c>
    </row>
    <row r="952" spans="1:12" x14ac:dyDescent="0.25">
      <c r="A952" s="13">
        <v>1</v>
      </c>
      <c r="B952" s="80" t="str">
        <f t="shared" si="28"/>
        <v>2019Praha 1</v>
      </c>
      <c r="C952" s="13">
        <v>2019</v>
      </c>
      <c r="D952" s="14" t="s">
        <v>2</v>
      </c>
      <c r="E952" s="14" t="s">
        <v>3</v>
      </c>
      <c r="F952" s="28">
        <v>234.50200000000001</v>
      </c>
      <c r="G952" s="13">
        <v>75</v>
      </c>
      <c r="H952" s="75">
        <v>617</v>
      </c>
      <c r="I952" s="13">
        <v>1430</v>
      </c>
      <c r="J952" s="13">
        <v>1479</v>
      </c>
      <c r="K952" s="13">
        <v>185</v>
      </c>
      <c r="L952" s="15">
        <f t="shared" si="29"/>
        <v>45.655848546315084</v>
      </c>
    </row>
    <row r="953" spans="1:12" x14ac:dyDescent="0.25">
      <c r="A953" s="13">
        <v>2</v>
      </c>
      <c r="B953" s="80" t="str">
        <f t="shared" si="28"/>
        <v>2019Praha 2</v>
      </c>
      <c r="C953" s="13">
        <v>2019</v>
      </c>
      <c r="D953" s="14" t="s">
        <v>4</v>
      </c>
      <c r="E953" s="14" t="s">
        <v>3</v>
      </c>
      <c r="F953" s="28">
        <v>190.95189999999999</v>
      </c>
      <c r="G953" s="13">
        <v>81</v>
      </c>
      <c r="H953" s="75">
        <v>448</v>
      </c>
      <c r="I953" s="13">
        <v>707</v>
      </c>
      <c r="J953" s="13">
        <v>738</v>
      </c>
      <c r="K953" s="13">
        <v>103</v>
      </c>
      <c r="L953" s="15">
        <f t="shared" si="29"/>
        <v>50.941734417344179</v>
      </c>
    </row>
    <row r="954" spans="1:12" x14ac:dyDescent="0.25">
      <c r="A954" s="13">
        <v>3</v>
      </c>
      <c r="B954" s="80" t="str">
        <f t="shared" si="28"/>
        <v>2019Praha 3</v>
      </c>
      <c r="C954" s="13">
        <v>2019</v>
      </c>
      <c r="D954" s="14" t="s">
        <v>5</v>
      </c>
      <c r="E954" s="14" t="s">
        <v>3</v>
      </c>
      <c r="F954" s="28">
        <v>164.8039</v>
      </c>
      <c r="G954" s="13">
        <v>120</v>
      </c>
      <c r="H954" s="75">
        <v>381</v>
      </c>
      <c r="I954" s="13">
        <v>466</v>
      </c>
      <c r="J954" s="13">
        <v>446</v>
      </c>
      <c r="K954" s="13">
        <v>77</v>
      </c>
      <c r="L954" s="15">
        <f t="shared" si="29"/>
        <v>63.015695067264573</v>
      </c>
    </row>
    <row r="955" spans="1:12" x14ac:dyDescent="0.25">
      <c r="A955" s="13">
        <v>4</v>
      </c>
      <c r="B955" s="80" t="str">
        <f t="shared" si="28"/>
        <v>2019Praha 4</v>
      </c>
      <c r="C955" s="13">
        <v>2019</v>
      </c>
      <c r="D955" s="14" t="s">
        <v>6</v>
      </c>
      <c r="E955" s="14" t="s">
        <v>3</v>
      </c>
      <c r="F955" s="28">
        <v>151.0324</v>
      </c>
      <c r="G955" s="13">
        <v>92</v>
      </c>
      <c r="H955" s="75">
        <v>339</v>
      </c>
      <c r="I955" s="13">
        <v>1766</v>
      </c>
      <c r="J955" s="13">
        <v>1760</v>
      </c>
      <c r="K955" s="13">
        <v>190</v>
      </c>
      <c r="L955" s="15">
        <f t="shared" si="29"/>
        <v>39.403409090909093</v>
      </c>
    </row>
    <row r="956" spans="1:12" x14ac:dyDescent="0.25">
      <c r="A956" s="13">
        <v>5</v>
      </c>
      <c r="B956" s="80" t="str">
        <f t="shared" si="28"/>
        <v>2019Praha 5</v>
      </c>
      <c r="C956" s="13">
        <v>2019</v>
      </c>
      <c r="D956" s="14" t="s">
        <v>7</v>
      </c>
      <c r="E956" s="14" t="s">
        <v>3</v>
      </c>
      <c r="F956" s="28">
        <v>117.2046</v>
      </c>
      <c r="G956" s="13">
        <v>81</v>
      </c>
      <c r="H956" s="75">
        <v>242</v>
      </c>
      <c r="I956" s="13">
        <v>1345</v>
      </c>
      <c r="J956" s="13">
        <v>1314</v>
      </c>
      <c r="K956" s="13">
        <v>167</v>
      </c>
      <c r="L956" s="15">
        <f t="shared" si="29"/>
        <v>46.388888888888886</v>
      </c>
    </row>
    <row r="957" spans="1:12" x14ac:dyDescent="0.25">
      <c r="A957" s="13">
        <v>6</v>
      </c>
      <c r="B957" s="80" t="str">
        <f t="shared" si="28"/>
        <v>2019Praha 6</v>
      </c>
      <c r="C957" s="13">
        <v>2019</v>
      </c>
      <c r="D957" s="14" t="s">
        <v>8</v>
      </c>
      <c r="E957" s="14" t="s">
        <v>3</v>
      </c>
      <c r="F957" s="28">
        <v>198.5284</v>
      </c>
      <c r="G957" s="13">
        <v>85</v>
      </c>
      <c r="H957" s="75">
        <v>548</v>
      </c>
      <c r="I957" s="13">
        <v>594</v>
      </c>
      <c r="J957" s="13">
        <v>632</v>
      </c>
      <c r="K957" s="13">
        <v>96</v>
      </c>
      <c r="L957" s="15">
        <f t="shared" si="29"/>
        <v>55.443037974683548</v>
      </c>
    </row>
    <row r="958" spans="1:12" x14ac:dyDescent="0.25">
      <c r="A958" s="13">
        <v>7</v>
      </c>
      <c r="B958" s="80" t="str">
        <f t="shared" si="28"/>
        <v>2019Praha 7</v>
      </c>
      <c r="C958" s="13">
        <v>2019</v>
      </c>
      <c r="D958" s="14" t="s">
        <v>9</v>
      </c>
      <c r="E958" s="14" t="s">
        <v>3</v>
      </c>
      <c r="F958" s="28">
        <v>120.413</v>
      </c>
      <c r="G958" s="13">
        <v>78</v>
      </c>
      <c r="H958" s="75">
        <v>224</v>
      </c>
      <c r="I958" s="13">
        <v>507</v>
      </c>
      <c r="J958" s="13">
        <v>495</v>
      </c>
      <c r="K958" s="13">
        <v>65</v>
      </c>
      <c r="L958" s="15">
        <f t="shared" si="29"/>
        <v>47.929292929292934</v>
      </c>
    </row>
    <row r="959" spans="1:12" x14ac:dyDescent="0.25">
      <c r="A959" s="13">
        <v>8</v>
      </c>
      <c r="B959" s="80" t="str">
        <f t="shared" si="28"/>
        <v>2019Praha 8</v>
      </c>
      <c r="C959" s="13">
        <v>2019</v>
      </c>
      <c r="D959" s="14" t="s">
        <v>10</v>
      </c>
      <c r="E959" s="14" t="s">
        <v>3</v>
      </c>
      <c r="F959" s="28">
        <v>151.27590000000001</v>
      </c>
      <c r="G959" s="13">
        <v>79</v>
      </c>
      <c r="H959" s="75">
        <v>335</v>
      </c>
      <c r="I959" s="13">
        <v>680</v>
      </c>
      <c r="J959" s="13">
        <v>685</v>
      </c>
      <c r="K959" s="13">
        <v>91</v>
      </c>
      <c r="L959" s="15">
        <f t="shared" si="29"/>
        <v>48.489051094890506</v>
      </c>
    </row>
    <row r="960" spans="1:12" x14ac:dyDescent="0.25">
      <c r="A960" s="13">
        <v>9</v>
      </c>
      <c r="B960" s="80" t="str">
        <f t="shared" si="28"/>
        <v>2019Praha 9</v>
      </c>
      <c r="C960" s="13">
        <v>2019</v>
      </c>
      <c r="D960" s="14" t="s">
        <v>11</v>
      </c>
      <c r="E960" s="14" t="s">
        <v>3</v>
      </c>
      <c r="F960" s="28">
        <v>118.9333</v>
      </c>
      <c r="G960" s="13">
        <v>62</v>
      </c>
      <c r="H960" s="75">
        <v>280</v>
      </c>
      <c r="I960" s="13">
        <v>1133</v>
      </c>
      <c r="J960" s="13">
        <v>1103</v>
      </c>
      <c r="K960" s="13">
        <v>139</v>
      </c>
      <c r="L960" s="15">
        <f t="shared" si="29"/>
        <v>45.997280145058923</v>
      </c>
    </row>
    <row r="961" spans="1:12" x14ac:dyDescent="0.25">
      <c r="A961" s="13">
        <v>10</v>
      </c>
      <c r="B961" s="80" t="str">
        <f t="shared" si="28"/>
        <v>2019Praha 10</v>
      </c>
      <c r="C961" s="13">
        <v>2019</v>
      </c>
      <c r="D961" s="14" t="s">
        <v>12</v>
      </c>
      <c r="E961" s="14" t="s">
        <v>3</v>
      </c>
      <c r="F961" s="28">
        <v>169.02969999999999</v>
      </c>
      <c r="G961" s="13">
        <v>98</v>
      </c>
      <c r="H961" s="75">
        <v>365</v>
      </c>
      <c r="I961" s="13">
        <v>1024</v>
      </c>
      <c r="J961" s="13">
        <v>1018</v>
      </c>
      <c r="K961" s="13">
        <v>132</v>
      </c>
      <c r="L961" s="15">
        <f t="shared" si="29"/>
        <v>47.328094302554028</v>
      </c>
    </row>
    <row r="962" spans="1:12" x14ac:dyDescent="0.25">
      <c r="A962" s="13">
        <v>11</v>
      </c>
      <c r="B962" s="80" t="str">
        <f t="shared" si="28"/>
        <v>2019Beroun</v>
      </c>
      <c r="C962" s="13">
        <v>2019</v>
      </c>
      <c r="D962" s="14" t="s">
        <v>13</v>
      </c>
      <c r="E962" s="14" t="s">
        <v>14</v>
      </c>
      <c r="F962" s="28">
        <v>126.8038</v>
      </c>
      <c r="G962" s="13">
        <v>63</v>
      </c>
      <c r="H962" s="75">
        <v>312</v>
      </c>
      <c r="I962" s="13">
        <v>463</v>
      </c>
      <c r="J962" s="13">
        <v>469</v>
      </c>
      <c r="K962" s="13">
        <v>19</v>
      </c>
      <c r="L962" s="15">
        <f t="shared" si="29"/>
        <v>14.786780383795309</v>
      </c>
    </row>
    <row r="963" spans="1:12" x14ac:dyDescent="0.25">
      <c r="A963" s="13">
        <v>12</v>
      </c>
      <c r="B963" s="80" t="str">
        <f t="shared" si="28"/>
        <v>2019Benešov</v>
      </c>
      <c r="C963" s="13">
        <v>2019</v>
      </c>
      <c r="D963" s="14" t="s">
        <v>15</v>
      </c>
      <c r="E963" s="14" t="s">
        <v>14</v>
      </c>
      <c r="F963" s="28">
        <v>98.80368</v>
      </c>
      <c r="G963" s="13">
        <v>41</v>
      </c>
      <c r="H963" s="75">
        <v>208</v>
      </c>
      <c r="I963" s="13">
        <v>453</v>
      </c>
      <c r="J963" s="13">
        <v>451</v>
      </c>
      <c r="K963" s="13">
        <v>14</v>
      </c>
      <c r="L963" s="15">
        <f t="shared" si="29"/>
        <v>11.330376940133039</v>
      </c>
    </row>
    <row r="964" spans="1:12" x14ac:dyDescent="0.25">
      <c r="A964" s="13">
        <v>13</v>
      </c>
      <c r="B964" s="80" t="str">
        <f t="shared" si="28"/>
        <v>2019Kladno</v>
      </c>
      <c r="C964" s="13">
        <v>2019</v>
      </c>
      <c r="D964" s="14" t="s">
        <v>16</v>
      </c>
      <c r="E964" s="14" t="s">
        <v>14</v>
      </c>
      <c r="F964" s="28">
        <v>138.9983</v>
      </c>
      <c r="G964" s="13">
        <v>70</v>
      </c>
      <c r="H964" s="75">
        <v>334</v>
      </c>
      <c r="I964" s="13">
        <v>1294</v>
      </c>
      <c r="J964" s="13">
        <v>1301</v>
      </c>
      <c r="K964" s="13">
        <v>128</v>
      </c>
      <c r="L964" s="15">
        <f t="shared" si="29"/>
        <v>35.910837817063801</v>
      </c>
    </row>
    <row r="965" spans="1:12" x14ac:dyDescent="0.25">
      <c r="A965" s="13">
        <v>14</v>
      </c>
      <c r="B965" s="80" t="str">
        <f t="shared" si="28"/>
        <v>2019Kolín</v>
      </c>
      <c r="C965" s="13">
        <v>2019</v>
      </c>
      <c r="D965" s="14" t="s">
        <v>17</v>
      </c>
      <c r="E965" s="14" t="s">
        <v>14</v>
      </c>
      <c r="F965" s="28">
        <v>206.66059999999999</v>
      </c>
      <c r="G965" s="13">
        <v>79</v>
      </c>
      <c r="H965" s="75">
        <v>619</v>
      </c>
      <c r="I965" s="13">
        <v>731</v>
      </c>
      <c r="J965" s="13">
        <v>739</v>
      </c>
      <c r="K965" s="13">
        <v>52</v>
      </c>
      <c r="L965" s="15">
        <f t="shared" si="29"/>
        <v>25.683355886332883</v>
      </c>
    </row>
    <row r="966" spans="1:12" x14ac:dyDescent="0.25">
      <c r="A966" s="13">
        <v>15</v>
      </c>
      <c r="B966" s="80" t="str">
        <f t="shared" ref="B966:B1029" si="30">CONCATENATE(C966,D966)</f>
        <v>2019Kutná Hora</v>
      </c>
      <c r="C966" s="13">
        <v>2019</v>
      </c>
      <c r="D966" s="14" t="s">
        <v>18</v>
      </c>
      <c r="E966" s="14" t="s">
        <v>14</v>
      </c>
      <c r="F966" s="28">
        <v>75.521129999999999</v>
      </c>
      <c r="G966" s="13">
        <v>35</v>
      </c>
      <c r="H966" s="75">
        <v>196</v>
      </c>
      <c r="I966" s="13">
        <v>369</v>
      </c>
      <c r="J966" s="13">
        <v>364</v>
      </c>
      <c r="K966" s="13">
        <v>21</v>
      </c>
      <c r="L966" s="15">
        <f t="shared" si="29"/>
        <v>21.05769230769231</v>
      </c>
    </row>
    <row r="967" spans="1:12" x14ac:dyDescent="0.25">
      <c r="A967" s="13">
        <v>16</v>
      </c>
      <c r="B967" s="80" t="str">
        <f t="shared" si="30"/>
        <v>2019Mělník</v>
      </c>
      <c r="C967" s="13">
        <v>2019</v>
      </c>
      <c r="D967" s="14" t="s">
        <v>19</v>
      </c>
      <c r="E967" s="14" t="s">
        <v>14</v>
      </c>
      <c r="F967" s="28">
        <v>135.77600000000001</v>
      </c>
      <c r="G967" s="13">
        <v>75</v>
      </c>
      <c r="H967" s="75">
        <v>310</v>
      </c>
      <c r="I967" s="13">
        <v>714</v>
      </c>
      <c r="J967" s="13">
        <v>728</v>
      </c>
      <c r="K967" s="13">
        <v>48</v>
      </c>
      <c r="L967" s="15">
        <f t="shared" ref="L967:L1030" si="31">K967/J967*365</f>
        <v>24.065934065934066</v>
      </c>
    </row>
    <row r="968" spans="1:12" x14ac:dyDescent="0.25">
      <c r="A968" s="13">
        <v>17</v>
      </c>
      <c r="B968" s="80" t="str">
        <f t="shared" si="30"/>
        <v>2019Mladá Boleslav</v>
      </c>
      <c r="C968" s="13">
        <v>2019</v>
      </c>
      <c r="D968" s="14" t="s">
        <v>20</v>
      </c>
      <c r="E968" s="14" t="s">
        <v>14</v>
      </c>
      <c r="F968" s="28">
        <v>71.759720000000002</v>
      </c>
      <c r="G968" s="13">
        <v>48</v>
      </c>
      <c r="H968" s="75">
        <v>160</v>
      </c>
      <c r="I968" s="13">
        <v>919</v>
      </c>
      <c r="J968" s="13">
        <v>899</v>
      </c>
      <c r="K968" s="13">
        <v>61</v>
      </c>
      <c r="L968" s="15">
        <f t="shared" si="31"/>
        <v>24.766407119021135</v>
      </c>
    </row>
    <row r="969" spans="1:12" x14ac:dyDescent="0.25">
      <c r="A969" s="13">
        <v>18</v>
      </c>
      <c r="B969" s="80" t="str">
        <f t="shared" si="30"/>
        <v>2019Nymburk</v>
      </c>
      <c r="C969" s="13">
        <v>2019</v>
      </c>
      <c r="D969" s="14" t="s">
        <v>21</v>
      </c>
      <c r="E969" s="14" t="s">
        <v>14</v>
      </c>
      <c r="F969" s="28">
        <v>110.33329999999999</v>
      </c>
      <c r="G969" s="13">
        <v>47</v>
      </c>
      <c r="H969" s="75">
        <v>231</v>
      </c>
      <c r="I969" s="13">
        <v>654</v>
      </c>
      <c r="J969" s="13">
        <v>656</v>
      </c>
      <c r="K969" s="13">
        <v>34</v>
      </c>
      <c r="L969" s="15">
        <f t="shared" si="31"/>
        <v>18.917682926829269</v>
      </c>
    </row>
    <row r="970" spans="1:12" x14ac:dyDescent="0.25">
      <c r="A970" s="13">
        <v>19</v>
      </c>
      <c r="B970" s="80" t="str">
        <f t="shared" si="30"/>
        <v>2019Praha-Východ</v>
      </c>
      <c r="C970" s="13">
        <v>2019</v>
      </c>
      <c r="D970" s="14" t="s">
        <v>134</v>
      </c>
      <c r="E970" s="14" t="s">
        <v>14</v>
      </c>
      <c r="F970" s="28">
        <v>134.7792</v>
      </c>
      <c r="G970" s="13">
        <v>76</v>
      </c>
      <c r="H970" s="75">
        <v>322</v>
      </c>
      <c r="I970" s="13">
        <v>1066</v>
      </c>
      <c r="J970" s="13">
        <v>1073</v>
      </c>
      <c r="K970" s="13">
        <v>83</v>
      </c>
      <c r="L970" s="15">
        <f t="shared" si="31"/>
        <v>28.233923578751163</v>
      </c>
    </row>
    <row r="971" spans="1:12" x14ac:dyDescent="0.25">
      <c r="A971" s="13">
        <v>20</v>
      </c>
      <c r="B971" s="80" t="str">
        <f t="shared" si="30"/>
        <v>2019Praha-Západ</v>
      </c>
      <c r="C971" s="13">
        <v>2019</v>
      </c>
      <c r="D971" s="14" t="s">
        <v>135</v>
      </c>
      <c r="E971" s="14" t="s">
        <v>14</v>
      </c>
      <c r="F971" s="28">
        <v>161.27959999999999</v>
      </c>
      <c r="G971" s="13">
        <v>83</v>
      </c>
      <c r="H971" s="75">
        <v>325</v>
      </c>
      <c r="I971" s="13">
        <v>730</v>
      </c>
      <c r="J971" s="13">
        <v>742</v>
      </c>
      <c r="K971" s="13">
        <v>33</v>
      </c>
      <c r="L971" s="15">
        <f t="shared" si="31"/>
        <v>16.233153638814017</v>
      </c>
    </row>
    <row r="972" spans="1:12" x14ac:dyDescent="0.25">
      <c r="A972" s="13">
        <v>21</v>
      </c>
      <c r="B972" s="80" t="str">
        <f t="shared" si="30"/>
        <v>2019Příbram</v>
      </c>
      <c r="C972" s="13">
        <v>2019</v>
      </c>
      <c r="D972" s="14" t="s">
        <v>22</v>
      </c>
      <c r="E972" s="14" t="s">
        <v>14</v>
      </c>
      <c r="F972" s="28">
        <v>124.2302</v>
      </c>
      <c r="G972" s="13">
        <v>66</v>
      </c>
      <c r="H972" s="75">
        <v>370</v>
      </c>
      <c r="I972" s="13">
        <v>732</v>
      </c>
      <c r="J972" s="13">
        <v>736</v>
      </c>
      <c r="K972" s="13">
        <v>45</v>
      </c>
      <c r="L972" s="15">
        <f t="shared" si="31"/>
        <v>22.316576086956523</v>
      </c>
    </row>
    <row r="973" spans="1:12" x14ac:dyDescent="0.25">
      <c r="A973" s="13">
        <v>22</v>
      </c>
      <c r="B973" s="80" t="str">
        <f t="shared" si="30"/>
        <v>2019Rakovník</v>
      </c>
      <c r="C973" s="13">
        <v>2019</v>
      </c>
      <c r="D973" s="14" t="s">
        <v>23</v>
      </c>
      <c r="E973" s="14" t="s">
        <v>14</v>
      </c>
      <c r="F973" s="28">
        <v>114.7478</v>
      </c>
      <c r="G973" s="13">
        <v>62</v>
      </c>
      <c r="H973" s="75">
        <v>217</v>
      </c>
      <c r="I973" s="13">
        <v>274</v>
      </c>
      <c r="J973" s="13">
        <v>264</v>
      </c>
      <c r="K973" s="13">
        <v>24</v>
      </c>
      <c r="L973" s="15">
        <f t="shared" si="31"/>
        <v>33.18181818181818</v>
      </c>
    </row>
    <row r="974" spans="1:12" x14ac:dyDescent="0.25">
      <c r="A974" s="13">
        <v>23</v>
      </c>
      <c r="B974" s="80" t="str">
        <f t="shared" si="30"/>
        <v>2019České Budějovice</v>
      </c>
      <c r="C974" s="13">
        <v>2019</v>
      </c>
      <c r="D974" s="14" t="s">
        <v>24</v>
      </c>
      <c r="E974" s="14" t="s">
        <v>25</v>
      </c>
      <c r="F974" s="28">
        <v>193.18</v>
      </c>
      <c r="G974" s="13">
        <v>102.5</v>
      </c>
      <c r="H974" s="75">
        <v>389</v>
      </c>
      <c r="I974" s="13">
        <v>1581</v>
      </c>
      <c r="J974" s="13">
        <v>1617</v>
      </c>
      <c r="K974" s="13">
        <v>192</v>
      </c>
      <c r="L974" s="15">
        <f t="shared" si="31"/>
        <v>43.339517625231913</v>
      </c>
    </row>
    <row r="975" spans="1:12" x14ac:dyDescent="0.25">
      <c r="A975" s="13">
        <v>24</v>
      </c>
      <c r="B975" s="80" t="str">
        <f t="shared" si="30"/>
        <v>2019Český Krumlov</v>
      </c>
      <c r="C975" s="13">
        <v>2019</v>
      </c>
      <c r="D975" s="14" t="s">
        <v>26</v>
      </c>
      <c r="E975" s="14" t="s">
        <v>25</v>
      </c>
      <c r="F975" s="28">
        <v>103.2877</v>
      </c>
      <c r="G975" s="13">
        <v>70</v>
      </c>
      <c r="H975" s="75">
        <v>202</v>
      </c>
      <c r="I975" s="13">
        <v>415</v>
      </c>
      <c r="J975" s="13">
        <v>396</v>
      </c>
      <c r="K975" s="13">
        <v>61</v>
      </c>
      <c r="L975" s="15">
        <f t="shared" si="31"/>
        <v>56.224747474747474</v>
      </c>
    </row>
    <row r="976" spans="1:12" x14ac:dyDescent="0.25">
      <c r="A976" s="13">
        <v>25</v>
      </c>
      <c r="B976" s="80" t="str">
        <f t="shared" si="30"/>
        <v>2019Jindřichův Hradec</v>
      </c>
      <c r="C976" s="13">
        <v>2019</v>
      </c>
      <c r="D976" s="14" t="s">
        <v>27</v>
      </c>
      <c r="E976" s="14" t="s">
        <v>25</v>
      </c>
      <c r="F976" s="28">
        <v>111.6833</v>
      </c>
      <c r="G976" s="13">
        <v>62</v>
      </c>
      <c r="H976" s="75">
        <v>260</v>
      </c>
      <c r="I976" s="13">
        <v>578</v>
      </c>
      <c r="J976" s="13">
        <v>572</v>
      </c>
      <c r="K976" s="13">
        <v>79</v>
      </c>
      <c r="L976" s="15">
        <f t="shared" si="31"/>
        <v>50.410839160839153</v>
      </c>
    </row>
    <row r="977" spans="1:12" x14ac:dyDescent="0.25">
      <c r="A977" s="13">
        <v>26</v>
      </c>
      <c r="B977" s="80" t="str">
        <f t="shared" si="30"/>
        <v>2019Pelhřimov</v>
      </c>
      <c r="C977" s="13">
        <v>2019</v>
      </c>
      <c r="D977" s="14" t="s">
        <v>28</v>
      </c>
      <c r="E977" s="14" t="s">
        <v>25</v>
      </c>
      <c r="F977" s="28">
        <v>73.493510000000001</v>
      </c>
      <c r="G977" s="13">
        <v>48</v>
      </c>
      <c r="H977" s="75">
        <v>175</v>
      </c>
      <c r="I977" s="13">
        <v>354</v>
      </c>
      <c r="J977" s="13">
        <v>345</v>
      </c>
      <c r="K977" s="13">
        <v>38</v>
      </c>
      <c r="L977" s="15">
        <f t="shared" si="31"/>
        <v>40.20289855072464</v>
      </c>
    </row>
    <row r="978" spans="1:12" x14ac:dyDescent="0.25">
      <c r="A978" s="13">
        <v>27</v>
      </c>
      <c r="B978" s="80" t="str">
        <f t="shared" si="30"/>
        <v>2019Písek</v>
      </c>
      <c r="C978" s="13">
        <v>2019</v>
      </c>
      <c r="D978" s="14" t="s">
        <v>29</v>
      </c>
      <c r="E978" s="14" t="s">
        <v>25</v>
      </c>
      <c r="F978" s="28">
        <v>269.92779999999999</v>
      </c>
      <c r="G978" s="13">
        <v>136.5</v>
      </c>
      <c r="H978" s="75">
        <v>554</v>
      </c>
      <c r="I978" s="13">
        <v>533</v>
      </c>
      <c r="J978" s="13">
        <v>533</v>
      </c>
      <c r="K978" s="13">
        <v>96</v>
      </c>
      <c r="L978" s="15">
        <f t="shared" si="31"/>
        <v>65.74108818011257</v>
      </c>
    </row>
    <row r="979" spans="1:12" x14ac:dyDescent="0.25">
      <c r="A979" s="13">
        <v>28</v>
      </c>
      <c r="B979" s="80" t="str">
        <f t="shared" si="30"/>
        <v>2019Prachatice</v>
      </c>
      <c r="C979" s="13">
        <v>2019</v>
      </c>
      <c r="D979" s="14" t="s">
        <v>30</v>
      </c>
      <c r="E979" s="14" t="s">
        <v>25</v>
      </c>
      <c r="F979" s="28">
        <v>307.54689999999999</v>
      </c>
      <c r="G979" s="13">
        <v>225.5</v>
      </c>
      <c r="H979" s="75">
        <v>658</v>
      </c>
      <c r="I979" s="13">
        <v>333</v>
      </c>
      <c r="J979" s="13">
        <v>346</v>
      </c>
      <c r="K979" s="13">
        <v>85</v>
      </c>
      <c r="L979" s="15">
        <f t="shared" si="31"/>
        <v>89.667630057803464</v>
      </c>
    </row>
    <row r="980" spans="1:12" x14ac:dyDescent="0.25">
      <c r="A980" s="13">
        <v>29</v>
      </c>
      <c r="B980" s="80" t="str">
        <f t="shared" si="30"/>
        <v>2019Strakonice</v>
      </c>
      <c r="C980" s="13">
        <v>2019</v>
      </c>
      <c r="D980" s="14" t="s">
        <v>31</v>
      </c>
      <c r="E980" s="14" t="s">
        <v>25</v>
      </c>
      <c r="F980" s="28">
        <v>164.4744</v>
      </c>
      <c r="G980" s="13">
        <v>93</v>
      </c>
      <c r="H980" s="75">
        <v>410</v>
      </c>
      <c r="I980" s="13">
        <v>463</v>
      </c>
      <c r="J980" s="13">
        <v>465</v>
      </c>
      <c r="K980" s="13">
        <v>46</v>
      </c>
      <c r="L980" s="15">
        <f t="shared" si="31"/>
        <v>36.107526881720432</v>
      </c>
    </row>
    <row r="981" spans="1:12" x14ac:dyDescent="0.25">
      <c r="A981" s="13">
        <v>30</v>
      </c>
      <c r="B981" s="80" t="str">
        <f t="shared" si="30"/>
        <v>2019Tábor</v>
      </c>
      <c r="C981" s="13">
        <v>2019</v>
      </c>
      <c r="D981" s="14" t="s">
        <v>32</v>
      </c>
      <c r="E981" s="14" t="s">
        <v>25</v>
      </c>
      <c r="F981" s="28">
        <v>139.93879999999999</v>
      </c>
      <c r="G981" s="13">
        <v>104</v>
      </c>
      <c r="H981" s="75">
        <v>254</v>
      </c>
      <c r="I981" s="13">
        <v>560</v>
      </c>
      <c r="J981" s="13">
        <v>551</v>
      </c>
      <c r="K981" s="13">
        <v>91</v>
      </c>
      <c r="L981" s="15">
        <f t="shared" si="31"/>
        <v>60.281306715063522</v>
      </c>
    </row>
    <row r="982" spans="1:12" x14ac:dyDescent="0.25">
      <c r="A982" s="13">
        <v>31</v>
      </c>
      <c r="B982" s="80" t="str">
        <f t="shared" si="30"/>
        <v>2019Domažlice</v>
      </c>
      <c r="C982" s="13">
        <v>2019</v>
      </c>
      <c r="D982" s="14" t="s">
        <v>33</v>
      </c>
      <c r="E982" s="14" t="s">
        <v>34</v>
      </c>
      <c r="F982" s="28">
        <v>156.55459999999999</v>
      </c>
      <c r="G982" s="13">
        <v>90</v>
      </c>
      <c r="H982" s="75">
        <v>329</v>
      </c>
      <c r="I982" s="13">
        <v>435</v>
      </c>
      <c r="J982" s="13">
        <v>414</v>
      </c>
      <c r="K982" s="13">
        <v>60</v>
      </c>
      <c r="L982" s="15">
        <f t="shared" si="31"/>
        <v>52.89855072463768</v>
      </c>
    </row>
    <row r="983" spans="1:12" x14ac:dyDescent="0.25">
      <c r="A983" s="13">
        <v>32</v>
      </c>
      <c r="B983" s="80" t="str">
        <f t="shared" si="30"/>
        <v>2019Cheb</v>
      </c>
      <c r="C983" s="13">
        <v>2019</v>
      </c>
      <c r="D983" s="14" t="s">
        <v>35</v>
      </c>
      <c r="E983" s="14" t="s">
        <v>34</v>
      </c>
      <c r="F983" s="28">
        <v>385.48779999999999</v>
      </c>
      <c r="G983" s="13">
        <v>174</v>
      </c>
      <c r="H983" s="75">
        <v>966</v>
      </c>
      <c r="I983" s="13">
        <v>899</v>
      </c>
      <c r="J983" s="13">
        <v>927</v>
      </c>
      <c r="K983" s="13">
        <v>254</v>
      </c>
      <c r="L983" s="15">
        <f t="shared" si="31"/>
        <v>100.01078748651564</v>
      </c>
    </row>
    <row r="984" spans="1:12" x14ac:dyDescent="0.25">
      <c r="A984" s="13">
        <v>33</v>
      </c>
      <c r="B984" s="80" t="str">
        <f t="shared" si="30"/>
        <v>2019Karlovy Vary</v>
      </c>
      <c r="C984" s="13">
        <v>2019</v>
      </c>
      <c r="D984" s="14" t="s">
        <v>36</v>
      </c>
      <c r="E984" s="14" t="s">
        <v>34</v>
      </c>
      <c r="F984" s="28">
        <v>194.79949999999999</v>
      </c>
      <c r="G984" s="13">
        <v>82</v>
      </c>
      <c r="H984" s="75">
        <v>391</v>
      </c>
      <c r="I984" s="13">
        <v>931</v>
      </c>
      <c r="J984" s="13">
        <v>911</v>
      </c>
      <c r="K984" s="13">
        <v>164</v>
      </c>
      <c r="L984" s="15">
        <f t="shared" si="31"/>
        <v>65.708013172338084</v>
      </c>
    </row>
    <row r="985" spans="1:12" x14ac:dyDescent="0.25">
      <c r="A985" s="13">
        <v>34</v>
      </c>
      <c r="B985" s="80" t="str">
        <f t="shared" si="30"/>
        <v>2019Klatovy</v>
      </c>
      <c r="C985" s="13">
        <v>2019</v>
      </c>
      <c r="D985" s="14" t="s">
        <v>37</v>
      </c>
      <c r="E985" s="14" t="s">
        <v>34</v>
      </c>
      <c r="F985" s="28">
        <v>206.05680000000001</v>
      </c>
      <c r="G985" s="13">
        <v>121</v>
      </c>
      <c r="H985" s="75">
        <v>582</v>
      </c>
      <c r="I985" s="13">
        <v>543</v>
      </c>
      <c r="J985" s="13">
        <v>545</v>
      </c>
      <c r="K985" s="13">
        <v>115</v>
      </c>
      <c r="L985" s="15">
        <f t="shared" si="31"/>
        <v>77.018348623853214</v>
      </c>
    </row>
    <row r="986" spans="1:12" x14ac:dyDescent="0.25">
      <c r="A986" s="13">
        <v>35</v>
      </c>
      <c r="B986" s="80" t="str">
        <f t="shared" si="30"/>
        <v>2019Plzeň-jih</v>
      </c>
      <c r="C986" s="13">
        <v>2019</v>
      </c>
      <c r="D986" s="14" t="s">
        <v>38</v>
      </c>
      <c r="E986" s="14" t="s">
        <v>34</v>
      </c>
      <c r="F986" s="28">
        <v>139.61109999999999</v>
      </c>
      <c r="G986" s="13">
        <v>85</v>
      </c>
      <c r="H986" s="75">
        <v>230</v>
      </c>
      <c r="I986" s="13">
        <v>460</v>
      </c>
      <c r="J986" s="13">
        <v>445</v>
      </c>
      <c r="K986" s="13">
        <v>56</v>
      </c>
      <c r="L986" s="15">
        <f t="shared" si="31"/>
        <v>45.932584269662925</v>
      </c>
    </row>
    <row r="987" spans="1:12" x14ac:dyDescent="0.25">
      <c r="A987" s="13">
        <v>36</v>
      </c>
      <c r="B987" s="80" t="str">
        <f t="shared" si="30"/>
        <v>2019Plzeň-Město</v>
      </c>
      <c r="C987" s="13">
        <v>2019</v>
      </c>
      <c r="D987" s="14" t="s">
        <v>136</v>
      </c>
      <c r="E987" s="14" t="s">
        <v>34</v>
      </c>
      <c r="F987" s="28">
        <v>201.86510000000001</v>
      </c>
      <c r="G987" s="13">
        <v>111</v>
      </c>
      <c r="H987" s="75">
        <v>466</v>
      </c>
      <c r="I987" s="13">
        <v>1331</v>
      </c>
      <c r="J987" s="13">
        <v>1338</v>
      </c>
      <c r="K987" s="13">
        <v>236</v>
      </c>
      <c r="L987" s="15">
        <f t="shared" si="31"/>
        <v>64.379671150971603</v>
      </c>
    </row>
    <row r="988" spans="1:12" x14ac:dyDescent="0.25">
      <c r="A988" s="13">
        <v>37</v>
      </c>
      <c r="B988" s="80" t="str">
        <f t="shared" si="30"/>
        <v>2019Plzeň-sever</v>
      </c>
      <c r="C988" s="13">
        <v>2019</v>
      </c>
      <c r="D988" s="14" t="s">
        <v>39</v>
      </c>
      <c r="E988" s="14" t="s">
        <v>34</v>
      </c>
      <c r="F988" s="28">
        <v>337.33100000000002</v>
      </c>
      <c r="G988" s="13">
        <v>172</v>
      </c>
      <c r="H988" s="75">
        <v>756</v>
      </c>
      <c r="I988" s="13">
        <v>452</v>
      </c>
      <c r="J988" s="13">
        <v>449</v>
      </c>
      <c r="K988" s="13">
        <v>92</v>
      </c>
      <c r="L988" s="15">
        <f t="shared" si="31"/>
        <v>74.788418708240528</v>
      </c>
    </row>
    <row r="989" spans="1:12" x14ac:dyDescent="0.25">
      <c r="A989" s="13">
        <v>38</v>
      </c>
      <c r="B989" s="80" t="str">
        <f t="shared" si="30"/>
        <v>2019Rokycany</v>
      </c>
      <c r="C989" s="13">
        <v>2019</v>
      </c>
      <c r="D989" s="14" t="s">
        <v>40</v>
      </c>
      <c r="E989" s="14" t="s">
        <v>34</v>
      </c>
      <c r="F989" s="28">
        <v>249.3229</v>
      </c>
      <c r="G989" s="13">
        <v>128.5</v>
      </c>
      <c r="H989" s="75">
        <v>584</v>
      </c>
      <c r="I989" s="13">
        <v>315</v>
      </c>
      <c r="J989" s="13">
        <v>304</v>
      </c>
      <c r="K989" s="13">
        <v>63</v>
      </c>
      <c r="L989" s="15">
        <f t="shared" si="31"/>
        <v>75.641447368421055</v>
      </c>
    </row>
    <row r="990" spans="1:12" x14ac:dyDescent="0.25">
      <c r="A990" s="13">
        <v>39</v>
      </c>
      <c r="B990" s="80" t="str">
        <f t="shared" si="30"/>
        <v>2019Sokolov</v>
      </c>
      <c r="C990" s="13">
        <v>2019</v>
      </c>
      <c r="D990" s="14" t="s">
        <v>41</v>
      </c>
      <c r="E990" s="14" t="s">
        <v>34</v>
      </c>
      <c r="F990" s="28">
        <v>176.72470000000001</v>
      </c>
      <c r="G990" s="13">
        <v>94</v>
      </c>
      <c r="H990" s="75">
        <v>405</v>
      </c>
      <c r="I990" s="13">
        <v>748</v>
      </c>
      <c r="J990" s="13">
        <v>749</v>
      </c>
      <c r="K990" s="13">
        <v>136</v>
      </c>
      <c r="L990" s="15">
        <f t="shared" si="31"/>
        <v>66.275033377837119</v>
      </c>
    </row>
    <row r="991" spans="1:12" x14ac:dyDescent="0.25">
      <c r="A991" s="13">
        <v>40</v>
      </c>
      <c r="B991" s="80" t="str">
        <f t="shared" si="30"/>
        <v>2019Tachov</v>
      </c>
      <c r="C991" s="13">
        <v>2019</v>
      </c>
      <c r="D991" s="14" t="s">
        <v>42</v>
      </c>
      <c r="E991" s="14" t="s">
        <v>34</v>
      </c>
      <c r="F991" s="28">
        <v>233.3586</v>
      </c>
      <c r="G991" s="13">
        <v>125</v>
      </c>
      <c r="H991" s="75">
        <v>513</v>
      </c>
      <c r="I991" s="13">
        <v>462</v>
      </c>
      <c r="J991" s="13">
        <v>506</v>
      </c>
      <c r="K991" s="13">
        <v>78</v>
      </c>
      <c r="L991" s="15">
        <f t="shared" si="31"/>
        <v>56.264822134387352</v>
      </c>
    </row>
    <row r="992" spans="1:12" x14ac:dyDescent="0.25">
      <c r="A992" s="13">
        <v>41</v>
      </c>
      <c r="B992" s="80" t="str">
        <f t="shared" si="30"/>
        <v>2019Česká Lípa</v>
      </c>
      <c r="C992" s="13">
        <v>2019</v>
      </c>
      <c r="D992" s="14" t="s">
        <v>43</v>
      </c>
      <c r="E992" s="14" t="s">
        <v>44</v>
      </c>
      <c r="F992" s="28">
        <v>205.31360000000001</v>
      </c>
      <c r="G992" s="13">
        <v>110</v>
      </c>
      <c r="H992" s="75">
        <v>461</v>
      </c>
      <c r="I992" s="13">
        <v>1042</v>
      </c>
      <c r="J992" s="13">
        <v>1021</v>
      </c>
      <c r="K992" s="13">
        <v>222</v>
      </c>
      <c r="L992" s="15">
        <f t="shared" si="31"/>
        <v>79.363369245837418</v>
      </c>
    </row>
    <row r="993" spans="1:12" x14ac:dyDescent="0.25">
      <c r="A993" s="13">
        <v>42</v>
      </c>
      <c r="B993" s="80" t="str">
        <f t="shared" si="30"/>
        <v>2019Děčín</v>
      </c>
      <c r="C993" s="13">
        <v>2019</v>
      </c>
      <c r="D993" s="14" t="s">
        <v>45</v>
      </c>
      <c r="E993" s="14" t="s">
        <v>44</v>
      </c>
      <c r="F993" s="28">
        <v>498.98860000000002</v>
      </c>
      <c r="G993" s="13">
        <v>259.5</v>
      </c>
      <c r="H993" s="75">
        <v>1166</v>
      </c>
      <c r="I993" s="13">
        <v>1509</v>
      </c>
      <c r="J993" s="13">
        <v>1395</v>
      </c>
      <c r="K993" s="13">
        <v>820</v>
      </c>
      <c r="L993" s="15">
        <f t="shared" si="31"/>
        <v>214.55197132616487</v>
      </c>
    </row>
    <row r="994" spans="1:12" x14ac:dyDescent="0.25">
      <c r="A994" s="13">
        <v>43</v>
      </c>
      <c r="B994" s="80" t="str">
        <f t="shared" si="30"/>
        <v>2019Chomutov</v>
      </c>
      <c r="C994" s="13">
        <v>2019</v>
      </c>
      <c r="D994" s="14" t="s">
        <v>46</v>
      </c>
      <c r="E994" s="14" t="s">
        <v>44</v>
      </c>
      <c r="F994" s="28">
        <v>410.39319999999998</v>
      </c>
      <c r="G994" s="13">
        <v>205</v>
      </c>
      <c r="H994" s="75">
        <v>1095</v>
      </c>
      <c r="I994" s="13">
        <v>1451</v>
      </c>
      <c r="J994" s="13">
        <v>1548</v>
      </c>
      <c r="K994" s="13">
        <v>562</v>
      </c>
      <c r="L994" s="15">
        <f t="shared" si="31"/>
        <v>132.51291989664082</v>
      </c>
    </row>
    <row r="995" spans="1:12" x14ac:dyDescent="0.25">
      <c r="A995" s="13">
        <v>44</v>
      </c>
      <c r="B995" s="80" t="str">
        <f t="shared" si="30"/>
        <v>2019Jablonec nad Nisou</v>
      </c>
      <c r="C995" s="13">
        <v>2019</v>
      </c>
      <c r="D995" s="14" t="s">
        <v>47</v>
      </c>
      <c r="E995" s="14" t="s">
        <v>44</v>
      </c>
      <c r="F995" s="28">
        <v>334.79899999999998</v>
      </c>
      <c r="G995" s="13">
        <v>164</v>
      </c>
      <c r="H995" s="75">
        <v>818</v>
      </c>
      <c r="I995" s="13">
        <v>718</v>
      </c>
      <c r="J995" s="13">
        <v>773</v>
      </c>
      <c r="K995" s="13">
        <v>146</v>
      </c>
      <c r="L995" s="15">
        <f t="shared" si="31"/>
        <v>68.939197930142299</v>
      </c>
    </row>
    <row r="996" spans="1:12" x14ac:dyDescent="0.25">
      <c r="A996" s="13">
        <v>45</v>
      </c>
      <c r="B996" s="80" t="str">
        <f t="shared" si="30"/>
        <v>2019Liberec</v>
      </c>
      <c r="C996" s="13">
        <v>2019</v>
      </c>
      <c r="D996" s="14" t="s">
        <v>48</v>
      </c>
      <c r="E996" s="14" t="s">
        <v>44</v>
      </c>
      <c r="F996" s="28">
        <v>284.72109999999998</v>
      </c>
      <c r="G996" s="13">
        <v>157</v>
      </c>
      <c r="H996" s="75">
        <v>735</v>
      </c>
      <c r="I996" s="13">
        <v>1759</v>
      </c>
      <c r="J996" s="13">
        <v>1810</v>
      </c>
      <c r="K996" s="13">
        <v>448</v>
      </c>
      <c r="L996" s="15">
        <f t="shared" si="31"/>
        <v>90.342541436464089</v>
      </c>
    </row>
    <row r="997" spans="1:12" x14ac:dyDescent="0.25">
      <c r="A997" s="13">
        <v>46</v>
      </c>
      <c r="B997" s="80" t="str">
        <f t="shared" si="30"/>
        <v>2019Litoměřice</v>
      </c>
      <c r="C997" s="13">
        <v>2019</v>
      </c>
      <c r="D997" s="14" t="s">
        <v>49</v>
      </c>
      <c r="E997" s="14" t="s">
        <v>44</v>
      </c>
      <c r="F997" s="28">
        <v>240.00899999999999</v>
      </c>
      <c r="G997" s="13">
        <v>64.5</v>
      </c>
      <c r="H997" s="75">
        <v>711</v>
      </c>
      <c r="I997" s="13">
        <v>820</v>
      </c>
      <c r="J997" s="13">
        <v>797</v>
      </c>
      <c r="K997" s="13">
        <v>174</v>
      </c>
      <c r="L997" s="15">
        <f t="shared" si="31"/>
        <v>79.686323713927237</v>
      </c>
    </row>
    <row r="998" spans="1:12" x14ac:dyDescent="0.25">
      <c r="A998" s="13">
        <v>47</v>
      </c>
      <c r="B998" s="80" t="str">
        <f t="shared" si="30"/>
        <v>2019Louny</v>
      </c>
      <c r="C998" s="13">
        <v>2019</v>
      </c>
      <c r="D998" s="14" t="s">
        <v>50</v>
      </c>
      <c r="E998" s="14" t="s">
        <v>44</v>
      </c>
      <c r="F998" s="28">
        <v>181.62090000000001</v>
      </c>
      <c r="G998" s="13">
        <v>82</v>
      </c>
      <c r="H998" s="75">
        <v>436</v>
      </c>
      <c r="I998" s="13">
        <v>645</v>
      </c>
      <c r="J998" s="13">
        <v>649</v>
      </c>
      <c r="K998" s="13">
        <v>97</v>
      </c>
      <c r="L998" s="15">
        <f t="shared" si="31"/>
        <v>54.553158705701073</v>
      </c>
    </row>
    <row r="999" spans="1:12" x14ac:dyDescent="0.25">
      <c r="A999" s="13">
        <v>48</v>
      </c>
      <c r="B999" s="80" t="str">
        <f t="shared" si="30"/>
        <v>2019Most</v>
      </c>
      <c r="C999" s="13">
        <v>2019</v>
      </c>
      <c r="D999" s="14" t="s">
        <v>51</v>
      </c>
      <c r="E999" s="14" t="s">
        <v>44</v>
      </c>
      <c r="F999" s="28">
        <v>192.50569999999999</v>
      </c>
      <c r="G999" s="13">
        <v>96</v>
      </c>
      <c r="H999" s="75">
        <v>392</v>
      </c>
      <c r="I999" s="13">
        <v>1345</v>
      </c>
      <c r="J999" s="13">
        <v>1405</v>
      </c>
      <c r="K999" s="13">
        <v>269</v>
      </c>
      <c r="L999" s="15">
        <f t="shared" si="31"/>
        <v>69.882562277580078</v>
      </c>
    </row>
    <row r="1000" spans="1:12" x14ac:dyDescent="0.25">
      <c r="A1000" s="13">
        <v>49</v>
      </c>
      <c r="B1000" s="80" t="str">
        <f t="shared" si="30"/>
        <v>2019Teplice</v>
      </c>
      <c r="C1000" s="13">
        <v>2019</v>
      </c>
      <c r="D1000" s="14" t="s">
        <v>52</v>
      </c>
      <c r="E1000" s="14" t="s">
        <v>44</v>
      </c>
      <c r="F1000" s="28">
        <v>141.6319</v>
      </c>
      <c r="G1000" s="13">
        <v>58</v>
      </c>
      <c r="H1000" s="75">
        <v>341</v>
      </c>
      <c r="I1000" s="13">
        <v>1256</v>
      </c>
      <c r="J1000" s="13">
        <v>1288</v>
      </c>
      <c r="K1000" s="13">
        <v>160</v>
      </c>
      <c r="L1000" s="15">
        <f t="shared" si="31"/>
        <v>45.341614906832298</v>
      </c>
    </row>
    <row r="1001" spans="1:12" x14ac:dyDescent="0.25">
      <c r="A1001" s="13">
        <v>50</v>
      </c>
      <c r="B1001" s="80" t="str">
        <f t="shared" si="30"/>
        <v>2019Ústí nad Labem</v>
      </c>
      <c r="C1001" s="13">
        <v>2019</v>
      </c>
      <c r="D1001" s="14" t="s">
        <v>53</v>
      </c>
      <c r="E1001" s="14" t="s">
        <v>44</v>
      </c>
      <c r="F1001" s="28">
        <v>361.26589999999999</v>
      </c>
      <c r="G1001" s="13">
        <v>187</v>
      </c>
      <c r="H1001" s="75">
        <v>857</v>
      </c>
      <c r="I1001" s="13">
        <v>1719</v>
      </c>
      <c r="J1001" s="13">
        <v>1721</v>
      </c>
      <c r="K1001" s="13">
        <v>595</v>
      </c>
      <c r="L1001" s="15">
        <f t="shared" si="31"/>
        <v>126.19116792562463</v>
      </c>
    </row>
    <row r="1002" spans="1:12" x14ac:dyDescent="0.25">
      <c r="A1002" s="13">
        <v>51</v>
      </c>
      <c r="B1002" s="80" t="str">
        <f t="shared" si="30"/>
        <v>2019Havlíčkův Brod</v>
      </c>
      <c r="C1002" s="13">
        <v>2019</v>
      </c>
      <c r="D1002" s="14" t="s">
        <v>54</v>
      </c>
      <c r="E1002" s="14" t="s">
        <v>55</v>
      </c>
      <c r="F1002" s="28">
        <v>218.71270000000001</v>
      </c>
      <c r="G1002" s="13">
        <v>114</v>
      </c>
      <c r="H1002" s="75">
        <v>496</v>
      </c>
      <c r="I1002" s="13">
        <v>488</v>
      </c>
      <c r="J1002" s="13">
        <v>499</v>
      </c>
      <c r="K1002" s="13">
        <v>51</v>
      </c>
      <c r="L1002" s="15">
        <f t="shared" si="31"/>
        <v>37.304609218436873</v>
      </c>
    </row>
    <row r="1003" spans="1:12" x14ac:dyDescent="0.25">
      <c r="A1003" s="13">
        <v>52</v>
      </c>
      <c r="B1003" s="80" t="str">
        <f t="shared" si="30"/>
        <v>2019Hradec Králové</v>
      </c>
      <c r="C1003" s="13">
        <v>2019</v>
      </c>
      <c r="D1003" s="14" t="s">
        <v>56</v>
      </c>
      <c r="E1003" s="14" t="s">
        <v>55</v>
      </c>
      <c r="F1003" s="28">
        <v>164.72370000000001</v>
      </c>
      <c r="G1003" s="13">
        <v>68</v>
      </c>
      <c r="H1003" s="75">
        <v>264.5</v>
      </c>
      <c r="I1003" s="13">
        <v>869</v>
      </c>
      <c r="J1003" s="13">
        <v>875</v>
      </c>
      <c r="K1003" s="13">
        <v>100</v>
      </c>
      <c r="L1003" s="15">
        <f t="shared" si="31"/>
        <v>41.714285714285715</v>
      </c>
    </row>
    <row r="1004" spans="1:12" x14ac:dyDescent="0.25">
      <c r="A1004" s="13">
        <v>53</v>
      </c>
      <c r="B1004" s="80" t="str">
        <f t="shared" si="30"/>
        <v>2019Chrudim</v>
      </c>
      <c r="C1004" s="13">
        <v>2019</v>
      </c>
      <c r="D1004" s="14" t="s">
        <v>57</v>
      </c>
      <c r="E1004" s="14" t="s">
        <v>55</v>
      </c>
      <c r="F1004" s="28">
        <v>139.72</v>
      </c>
      <c r="G1004" s="13">
        <v>82</v>
      </c>
      <c r="H1004" s="75">
        <v>296</v>
      </c>
      <c r="I1004" s="13">
        <v>511</v>
      </c>
      <c r="J1004" s="13">
        <v>485</v>
      </c>
      <c r="K1004" s="13">
        <v>102</v>
      </c>
      <c r="L1004" s="15">
        <f t="shared" si="31"/>
        <v>76.762886597938149</v>
      </c>
    </row>
    <row r="1005" spans="1:12" x14ac:dyDescent="0.25">
      <c r="A1005" s="13">
        <v>54</v>
      </c>
      <c r="B1005" s="80" t="str">
        <f t="shared" si="30"/>
        <v>2019Jičín</v>
      </c>
      <c r="C1005" s="13">
        <v>2019</v>
      </c>
      <c r="D1005" s="14" t="s">
        <v>58</v>
      </c>
      <c r="E1005" s="14" t="s">
        <v>55</v>
      </c>
      <c r="F1005" s="28">
        <v>159.79740000000001</v>
      </c>
      <c r="G1005" s="13">
        <v>82</v>
      </c>
      <c r="H1005" s="75">
        <v>371</v>
      </c>
      <c r="I1005" s="13">
        <v>415</v>
      </c>
      <c r="J1005" s="13">
        <v>415</v>
      </c>
      <c r="K1005" s="13">
        <v>39</v>
      </c>
      <c r="L1005" s="15">
        <f t="shared" si="31"/>
        <v>34.30120481927711</v>
      </c>
    </row>
    <row r="1006" spans="1:12" x14ac:dyDescent="0.25">
      <c r="A1006" s="13">
        <v>55</v>
      </c>
      <c r="B1006" s="80" t="str">
        <f t="shared" si="30"/>
        <v>2019Náchod</v>
      </c>
      <c r="C1006" s="13">
        <v>2019</v>
      </c>
      <c r="D1006" s="14" t="s">
        <v>59</v>
      </c>
      <c r="E1006" s="14" t="s">
        <v>55</v>
      </c>
      <c r="F1006" s="28">
        <v>138.89529999999999</v>
      </c>
      <c r="G1006" s="13">
        <v>75</v>
      </c>
      <c r="H1006" s="75">
        <v>283</v>
      </c>
      <c r="I1006" s="13">
        <v>803</v>
      </c>
      <c r="J1006" s="13">
        <v>814</v>
      </c>
      <c r="K1006" s="13">
        <v>68</v>
      </c>
      <c r="L1006" s="15">
        <f t="shared" si="31"/>
        <v>30.491400491400491</v>
      </c>
    </row>
    <row r="1007" spans="1:12" x14ac:dyDescent="0.25">
      <c r="A1007" s="13">
        <v>56</v>
      </c>
      <c r="B1007" s="80" t="str">
        <f t="shared" si="30"/>
        <v>2019Pardubice</v>
      </c>
      <c r="C1007" s="13">
        <v>2019</v>
      </c>
      <c r="D1007" s="14" t="s">
        <v>60</v>
      </c>
      <c r="E1007" s="14" t="s">
        <v>55</v>
      </c>
      <c r="F1007" s="28">
        <v>113.6982</v>
      </c>
      <c r="G1007" s="13">
        <v>49.5</v>
      </c>
      <c r="H1007" s="75">
        <v>247</v>
      </c>
      <c r="I1007" s="13">
        <v>867</v>
      </c>
      <c r="J1007" s="13">
        <v>879</v>
      </c>
      <c r="K1007" s="13">
        <v>52</v>
      </c>
      <c r="L1007" s="15">
        <f t="shared" si="31"/>
        <v>21.592718998862345</v>
      </c>
    </row>
    <row r="1008" spans="1:12" x14ac:dyDescent="0.25">
      <c r="A1008" s="13">
        <v>57</v>
      </c>
      <c r="B1008" s="80" t="str">
        <f t="shared" si="30"/>
        <v>2019Rychnov nad Kněžnou</v>
      </c>
      <c r="C1008" s="13">
        <v>2019</v>
      </c>
      <c r="D1008" s="14" t="s">
        <v>61</v>
      </c>
      <c r="E1008" s="14" t="s">
        <v>55</v>
      </c>
      <c r="F1008" s="28">
        <v>241.35560000000001</v>
      </c>
      <c r="G1008" s="13">
        <v>116.5</v>
      </c>
      <c r="H1008" s="75">
        <v>491</v>
      </c>
      <c r="I1008" s="13">
        <v>476</v>
      </c>
      <c r="J1008" s="13">
        <v>453</v>
      </c>
      <c r="K1008" s="13">
        <v>69</v>
      </c>
      <c r="L1008" s="15">
        <f t="shared" si="31"/>
        <v>55.596026490066222</v>
      </c>
    </row>
    <row r="1009" spans="1:12" x14ac:dyDescent="0.25">
      <c r="A1009" s="13">
        <v>58</v>
      </c>
      <c r="B1009" s="80" t="str">
        <f t="shared" si="30"/>
        <v>2019Semily</v>
      </c>
      <c r="C1009" s="13">
        <v>2019</v>
      </c>
      <c r="D1009" s="14" t="s">
        <v>62</v>
      </c>
      <c r="E1009" s="14" t="s">
        <v>55</v>
      </c>
      <c r="F1009" s="28">
        <v>144.4444</v>
      </c>
      <c r="G1009" s="13">
        <v>87</v>
      </c>
      <c r="H1009" s="75">
        <v>322</v>
      </c>
      <c r="I1009" s="13">
        <v>311</v>
      </c>
      <c r="J1009" s="13">
        <v>331</v>
      </c>
      <c r="K1009" s="13">
        <v>33</v>
      </c>
      <c r="L1009" s="15">
        <f t="shared" si="31"/>
        <v>36.389728096676741</v>
      </c>
    </row>
    <row r="1010" spans="1:12" x14ac:dyDescent="0.25">
      <c r="A1010" s="13">
        <v>59</v>
      </c>
      <c r="B1010" s="80" t="str">
        <f t="shared" si="30"/>
        <v>2019Svitavy</v>
      </c>
      <c r="C1010" s="13">
        <v>2019</v>
      </c>
      <c r="D1010" s="14" t="s">
        <v>63</v>
      </c>
      <c r="E1010" s="14" t="s">
        <v>55</v>
      </c>
      <c r="F1010" s="28">
        <v>69.633669999999995</v>
      </c>
      <c r="G1010" s="13">
        <v>43</v>
      </c>
      <c r="H1010" s="75">
        <v>165</v>
      </c>
      <c r="I1010" s="13">
        <v>651</v>
      </c>
      <c r="J1010" s="13">
        <v>651</v>
      </c>
      <c r="K1010" s="13">
        <v>19</v>
      </c>
      <c r="L1010" s="15">
        <f t="shared" si="31"/>
        <v>10.65284178187404</v>
      </c>
    </row>
    <row r="1011" spans="1:12" x14ac:dyDescent="0.25">
      <c r="A1011" s="13">
        <v>60</v>
      </c>
      <c r="B1011" s="80" t="str">
        <f t="shared" si="30"/>
        <v>2019Trutnov</v>
      </c>
      <c r="C1011" s="13">
        <v>2019</v>
      </c>
      <c r="D1011" s="14" t="s">
        <v>64</v>
      </c>
      <c r="E1011" s="14" t="s">
        <v>55</v>
      </c>
      <c r="F1011" s="28">
        <v>91.268169999999998</v>
      </c>
      <c r="G1011" s="13">
        <v>53</v>
      </c>
      <c r="H1011" s="75">
        <v>194</v>
      </c>
      <c r="I1011" s="13">
        <v>762</v>
      </c>
      <c r="J1011" s="13">
        <v>794</v>
      </c>
      <c r="K1011" s="13">
        <v>70</v>
      </c>
      <c r="L1011" s="15">
        <f t="shared" si="31"/>
        <v>32.178841309823675</v>
      </c>
    </row>
    <row r="1012" spans="1:12" x14ac:dyDescent="0.25">
      <c r="A1012" s="13">
        <v>61</v>
      </c>
      <c r="B1012" s="80" t="str">
        <f t="shared" si="30"/>
        <v>2019Ústí nad Orlicí</v>
      </c>
      <c r="C1012" s="13">
        <v>2019</v>
      </c>
      <c r="D1012" s="14" t="s">
        <v>65</v>
      </c>
      <c r="E1012" s="14" t="s">
        <v>55</v>
      </c>
      <c r="F1012" s="28">
        <v>134.10900000000001</v>
      </c>
      <c r="G1012" s="13">
        <v>64.5</v>
      </c>
      <c r="H1012" s="75">
        <v>311</v>
      </c>
      <c r="I1012" s="13">
        <v>632</v>
      </c>
      <c r="J1012" s="13">
        <v>630</v>
      </c>
      <c r="K1012" s="13">
        <v>60</v>
      </c>
      <c r="L1012" s="15">
        <f t="shared" si="31"/>
        <v>34.761904761904759</v>
      </c>
    </row>
    <row r="1013" spans="1:12" x14ac:dyDescent="0.25">
      <c r="A1013" s="13">
        <v>62</v>
      </c>
      <c r="B1013" s="80" t="str">
        <f t="shared" si="30"/>
        <v>2019Blansko</v>
      </c>
      <c r="C1013" s="13">
        <v>2019</v>
      </c>
      <c r="D1013" s="14" t="s">
        <v>66</v>
      </c>
      <c r="E1013" s="14" t="s">
        <v>67</v>
      </c>
      <c r="F1013" s="28">
        <v>115.42789999999999</v>
      </c>
      <c r="G1013" s="13">
        <v>97</v>
      </c>
      <c r="H1013" s="75">
        <v>218</v>
      </c>
      <c r="I1013" s="13">
        <v>559</v>
      </c>
      <c r="J1013" s="13">
        <v>561</v>
      </c>
      <c r="K1013" s="13">
        <v>86</v>
      </c>
      <c r="L1013" s="15">
        <f t="shared" si="31"/>
        <v>55.953654188948306</v>
      </c>
    </row>
    <row r="1014" spans="1:12" x14ac:dyDescent="0.25">
      <c r="A1014" s="13">
        <v>63</v>
      </c>
      <c r="B1014" s="80" t="str">
        <f t="shared" si="30"/>
        <v>2019Brno-město</v>
      </c>
      <c r="C1014" s="13">
        <v>2019</v>
      </c>
      <c r="D1014" s="14" t="s">
        <v>68</v>
      </c>
      <c r="E1014" s="14" t="s">
        <v>67</v>
      </c>
      <c r="F1014" s="28">
        <v>90.869079999999997</v>
      </c>
      <c r="G1014" s="13">
        <v>55</v>
      </c>
      <c r="H1014" s="75">
        <v>181</v>
      </c>
      <c r="I1014" s="13">
        <v>3099</v>
      </c>
      <c r="J1014" s="13">
        <v>3112</v>
      </c>
      <c r="K1014" s="13">
        <v>356</v>
      </c>
      <c r="L1014" s="15">
        <f t="shared" si="31"/>
        <v>41.754498714652961</v>
      </c>
    </row>
    <row r="1015" spans="1:12" x14ac:dyDescent="0.25">
      <c r="A1015" s="13">
        <v>64</v>
      </c>
      <c r="B1015" s="80" t="str">
        <f t="shared" si="30"/>
        <v>2019Brno-venkov</v>
      </c>
      <c r="C1015" s="13">
        <v>2019</v>
      </c>
      <c r="D1015" s="14" t="s">
        <v>69</v>
      </c>
      <c r="E1015" s="14" t="s">
        <v>67</v>
      </c>
      <c r="F1015" s="28">
        <v>255.8519</v>
      </c>
      <c r="G1015" s="13">
        <v>122</v>
      </c>
      <c r="H1015" s="75">
        <v>555</v>
      </c>
      <c r="I1015" s="13">
        <v>816</v>
      </c>
      <c r="J1015" s="13">
        <v>795</v>
      </c>
      <c r="K1015" s="13">
        <v>158</v>
      </c>
      <c r="L1015" s="15">
        <f t="shared" si="31"/>
        <v>72.540880503144663</v>
      </c>
    </row>
    <row r="1016" spans="1:12" x14ac:dyDescent="0.25">
      <c r="A1016" s="13">
        <v>65</v>
      </c>
      <c r="B1016" s="80" t="str">
        <f t="shared" si="30"/>
        <v>2019Břeclav</v>
      </c>
      <c r="C1016" s="13">
        <v>2019</v>
      </c>
      <c r="D1016" s="14" t="s">
        <v>70</v>
      </c>
      <c r="E1016" s="14" t="s">
        <v>67</v>
      </c>
      <c r="F1016" s="28">
        <v>124.26300000000001</v>
      </c>
      <c r="G1016" s="13">
        <v>74</v>
      </c>
      <c r="H1016" s="75">
        <v>294</v>
      </c>
      <c r="I1016" s="13">
        <v>671</v>
      </c>
      <c r="J1016" s="13">
        <v>685</v>
      </c>
      <c r="K1016" s="13">
        <v>80</v>
      </c>
      <c r="L1016" s="15">
        <f t="shared" si="31"/>
        <v>42.627737226277368</v>
      </c>
    </row>
    <row r="1017" spans="1:12" x14ac:dyDescent="0.25">
      <c r="A1017" s="13">
        <v>66</v>
      </c>
      <c r="B1017" s="80" t="str">
        <f t="shared" si="30"/>
        <v>2019Hodonín</v>
      </c>
      <c r="C1017" s="13">
        <v>2019</v>
      </c>
      <c r="D1017" s="14" t="s">
        <v>71</v>
      </c>
      <c r="E1017" s="14" t="s">
        <v>67</v>
      </c>
      <c r="F1017" s="28">
        <v>132.9796</v>
      </c>
      <c r="G1017" s="13">
        <v>81</v>
      </c>
      <c r="H1017" s="75">
        <v>291</v>
      </c>
      <c r="I1017" s="13">
        <v>627</v>
      </c>
      <c r="J1017" s="13">
        <v>627</v>
      </c>
      <c r="K1017" s="13">
        <v>106</v>
      </c>
      <c r="L1017" s="15">
        <f t="shared" si="31"/>
        <v>61.706539074960126</v>
      </c>
    </row>
    <row r="1018" spans="1:12" x14ac:dyDescent="0.25">
      <c r="A1018" s="13">
        <v>67</v>
      </c>
      <c r="B1018" s="80" t="str">
        <f t="shared" si="30"/>
        <v>2019Jihlava</v>
      </c>
      <c r="C1018" s="13">
        <v>2019</v>
      </c>
      <c r="D1018" s="14" t="s">
        <v>72</v>
      </c>
      <c r="E1018" s="14" t="s">
        <v>67</v>
      </c>
      <c r="F1018" s="28">
        <v>202.39340000000001</v>
      </c>
      <c r="G1018" s="13">
        <v>133</v>
      </c>
      <c r="H1018" s="75">
        <v>431</v>
      </c>
      <c r="I1018" s="13">
        <v>572</v>
      </c>
      <c r="J1018" s="13">
        <v>603</v>
      </c>
      <c r="K1018" s="13">
        <v>127</v>
      </c>
      <c r="L1018" s="15">
        <f t="shared" si="31"/>
        <v>76.873963515754568</v>
      </c>
    </row>
    <row r="1019" spans="1:12" x14ac:dyDescent="0.25">
      <c r="A1019" s="13">
        <v>68</v>
      </c>
      <c r="B1019" s="80" t="str">
        <f t="shared" si="30"/>
        <v>2019Kroměříž</v>
      </c>
      <c r="C1019" s="13">
        <v>2019</v>
      </c>
      <c r="D1019" s="14" t="s">
        <v>73</v>
      </c>
      <c r="E1019" s="14" t="s">
        <v>67</v>
      </c>
      <c r="F1019" s="28">
        <v>207.95169999999999</v>
      </c>
      <c r="G1019" s="13">
        <v>104</v>
      </c>
      <c r="H1019" s="75">
        <v>553</v>
      </c>
      <c r="I1019" s="13">
        <v>696</v>
      </c>
      <c r="J1019" s="13">
        <v>698</v>
      </c>
      <c r="K1019" s="13">
        <v>128</v>
      </c>
      <c r="L1019" s="15">
        <f t="shared" si="31"/>
        <v>66.934097421203433</v>
      </c>
    </row>
    <row r="1020" spans="1:12" x14ac:dyDescent="0.25">
      <c r="A1020" s="13">
        <v>69</v>
      </c>
      <c r="B1020" s="80" t="str">
        <f t="shared" si="30"/>
        <v>2019Prostějov</v>
      </c>
      <c r="C1020" s="13">
        <v>2019</v>
      </c>
      <c r="D1020" s="14" t="s">
        <v>74</v>
      </c>
      <c r="E1020" s="14" t="s">
        <v>67</v>
      </c>
      <c r="F1020" s="28">
        <v>120.72580000000001</v>
      </c>
      <c r="G1020" s="13">
        <v>75</v>
      </c>
      <c r="H1020" s="75">
        <v>222</v>
      </c>
      <c r="I1020" s="13">
        <v>515</v>
      </c>
      <c r="J1020" s="13">
        <v>527</v>
      </c>
      <c r="K1020" s="13">
        <v>56</v>
      </c>
      <c r="L1020" s="15">
        <f t="shared" si="31"/>
        <v>38.785578747628087</v>
      </c>
    </row>
    <row r="1021" spans="1:12" x14ac:dyDescent="0.25">
      <c r="A1021" s="13">
        <v>70</v>
      </c>
      <c r="B1021" s="80" t="str">
        <f t="shared" si="30"/>
        <v>2019Třebíč</v>
      </c>
      <c r="C1021" s="13">
        <v>2019</v>
      </c>
      <c r="D1021" s="14" t="s">
        <v>75</v>
      </c>
      <c r="E1021" s="14" t="s">
        <v>67</v>
      </c>
      <c r="F1021" s="28">
        <v>132.0849</v>
      </c>
      <c r="G1021" s="13">
        <v>70</v>
      </c>
      <c r="H1021" s="75">
        <v>253</v>
      </c>
      <c r="I1021" s="13">
        <v>490</v>
      </c>
      <c r="J1021" s="13">
        <v>472</v>
      </c>
      <c r="K1021" s="13">
        <v>62</v>
      </c>
      <c r="L1021" s="15">
        <f t="shared" si="31"/>
        <v>47.944915254237294</v>
      </c>
    </row>
    <row r="1022" spans="1:12" x14ac:dyDescent="0.25">
      <c r="A1022" s="13">
        <v>71</v>
      </c>
      <c r="B1022" s="80" t="str">
        <f t="shared" si="30"/>
        <v>2019Uherské Hradiště</v>
      </c>
      <c r="C1022" s="13">
        <v>2019</v>
      </c>
      <c r="D1022" s="14" t="s">
        <v>76</v>
      </c>
      <c r="E1022" s="14" t="s">
        <v>67</v>
      </c>
      <c r="F1022" s="28">
        <v>369.0351</v>
      </c>
      <c r="G1022" s="13">
        <v>228</v>
      </c>
      <c r="H1022" s="75">
        <v>832</v>
      </c>
      <c r="I1022" s="13">
        <v>716</v>
      </c>
      <c r="J1022" s="13">
        <v>823</v>
      </c>
      <c r="K1022" s="13">
        <v>142</v>
      </c>
      <c r="L1022" s="15">
        <f t="shared" si="31"/>
        <v>62.976913730255163</v>
      </c>
    </row>
    <row r="1023" spans="1:12" x14ac:dyDescent="0.25">
      <c r="A1023" s="13">
        <v>72</v>
      </c>
      <c r="B1023" s="80" t="str">
        <f t="shared" si="30"/>
        <v>2019Vyškov</v>
      </c>
      <c r="C1023" s="13">
        <v>2019</v>
      </c>
      <c r="D1023" s="14" t="s">
        <v>77</v>
      </c>
      <c r="E1023" s="14" t="s">
        <v>67</v>
      </c>
      <c r="F1023" s="28">
        <v>147.2516</v>
      </c>
      <c r="G1023" s="13">
        <v>89</v>
      </c>
      <c r="H1023" s="75">
        <v>311</v>
      </c>
      <c r="I1023" s="13">
        <v>385</v>
      </c>
      <c r="J1023" s="13">
        <v>393</v>
      </c>
      <c r="K1023" s="13">
        <v>38</v>
      </c>
      <c r="L1023" s="15">
        <f t="shared" si="31"/>
        <v>35.292620865139952</v>
      </c>
    </row>
    <row r="1024" spans="1:12" x14ac:dyDescent="0.25">
      <c r="A1024" s="13">
        <v>73</v>
      </c>
      <c r="B1024" s="80" t="str">
        <f t="shared" si="30"/>
        <v>2019Zlín</v>
      </c>
      <c r="C1024" s="13">
        <v>2019</v>
      </c>
      <c r="D1024" s="14" t="s">
        <v>78</v>
      </c>
      <c r="E1024" s="14" t="s">
        <v>67</v>
      </c>
      <c r="F1024" s="28">
        <v>175.19550000000001</v>
      </c>
      <c r="G1024" s="13">
        <v>74</v>
      </c>
      <c r="H1024" s="75">
        <v>357</v>
      </c>
      <c r="I1024" s="13">
        <v>916</v>
      </c>
      <c r="J1024" s="13">
        <v>887</v>
      </c>
      <c r="K1024" s="13">
        <v>165</v>
      </c>
      <c r="L1024" s="15">
        <f t="shared" si="31"/>
        <v>67.897406989853437</v>
      </c>
    </row>
    <row r="1025" spans="1:12" x14ac:dyDescent="0.25">
      <c r="A1025" s="13">
        <v>74</v>
      </c>
      <c r="B1025" s="80" t="str">
        <f t="shared" si="30"/>
        <v>2019Znojmo</v>
      </c>
      <c r="C1025" s="13">
        <v>2019</v>
      </c>
      <c r="D1025" s="14" t="s">
        <v>79</v>
      </c>
      <c r="E1025" s="14" t="s">
        <v>67</v>
      </c>
      <c r="F1025" s="28">
        <v>137.3253</v>
      </c>
      <c r="G1025" s="13">
        <v>79</v>
      </c>
      <c r="H1025" s="75">
        <v>271</v>
      </c>
      <c r="I1025" s="13">
        <v>684</v>
      </c>
      <c r="J1025" s="13">
        <v>683</v>
      </c>
      <c r="K1025" s="13">
        <v>137</v>
      </c>
      <c r="L1025" s="15">
        <f t="shared" si="31"/>
        <v>73.213762811127381</v>
      </c>
    </row>
    <row r="1026" spans="1:12" x14ac:dyDescent="0.25">
      <c r="A1026" s="13">
        <v>75</v>
      </c>
      <c r="B1026" s="80" t="str">
        <f t="shared" si="30"/>
        <v>2019Žďár nad Sázavou</v>
      </c>
      <c r="C1026" s="13">
        <v>2019</v>
      </c>
      <c r="D1026" s="14" t="s">
        <v>80</v>
      </c>
      <c r="E1026" s="14" t="s">
        <v>67</v>
      </c>
      <c r="F1026" s="28">
        <v>107.77849999999999</v>
      </c>
      <c r="G1026" s="13">
        <v>54</v>
      </c>
      <c r="H1026" s="75">
        <v>265</v>
      </c>
      <c r="I1026" s="13">
        <v>464</v>
      </c>
      <c r="J1026" s="13">
        <v>468</v>
      </c>
      <c r="K1026" s="13">
        <v>32</v>
      </c>
      <c r="L1026" s="15">
        <f t="shared" si="31"/>
        <v>24.957264957264961</v>
      </c>
    </row>
    <row r="1027" spans="1:12" x14ac:dyDescent="0.25">
      <c r="A1027" s="13">
        <v>76</v>
      </c>
      <c r="B1027" s="80" t="str">
        <f t="shared" si="30"/>
        <v>2019Bruntál</v>
      </c>
      <c r="C1027" s="13">
        <v>2019</v>
      </c>
      <c r="D1027" s="14" t="s">
        <v>81</v>
      </c>
      <c r="E1027" s="14" t="s">
        <v>82</v>
      </c>
      <c r="F1027" s="28">
        <v>182.6816</v>
      </c>
      <c r="G1027" s="13">
        <v>113</v>
      </c>
      <c r="H1027" s="75">
        <v>390</v>
      </c>
      <c r="I1027" s="13">
        <v>913</v>
      </c>
      <c r="J1027" s="13">
        <v>966</v>
      </c>
      <c r="K1027" s="13">
        <v>208</v>
      </c>
      <c r="L1027" s="15">
        <f t="shared" si="31"/>
        <v>78.592132505175982</v>
      </c>
    </row>
    <row r="1028" spans="1:12" x14ac:dyDescent="0.25">
      <c r="A1028" s="13">
        <v>77</v>
      </c>
      <c r="B1028" s="80" t="str">
        <f t="shared" si="30"/>
        <v>2019Frýdek-Místek</v>
      </c>
      <c r="C1028" s="13">
        <v>2019</v>
      </c>
      <c r="D1028" s="14" t="s">
        <v>83</v>
      </c>
      <c r="E1028" s="14" t="s">
        <v>82</v>
      </c>
      <c r="F1028" s="28">
        <v>146.1217</v>
      </c>
      <c r="G1028" s="13">
        <v>92</v>
      </c>
      <c r="H1028" s="75">
        <v>303</v>
      </c>
      <c r="I1028" s="13">
        <v>1376</v>
      </c>
      <c r="J1028" s="13">
        <v>1388</v>
      </c>
      <c r="K1028" s="13">
        <v>260</v>
      </c>
      <c r="L1028" s="15">
        <f t="shared" si="31"/>
        <v>68.371757925072046</v>
      </c>
    </row>
    <row r="1029" spans="1:12" x14ac:dyDescent="0.25">
      <c r="A1029" s="13">
        <v>78</v>
      </c>
      <c r="B1029" s="80" t="str">
        <f t="shared" si="30"/>
        <v>2019Jeseník</v>
      </c>
      <c r="C1029" s="13">
        <v>2019</v>
      </c>
      <c r="D1029" s="14" t="s">
        <v>84</v>
      </c>
      <c r="E1029" s="14" t="s">
        <v>82</v>
      </c>
      <c r="F1029" s="28">
        <v>391.19830000000002</v>
      </c>
      <c r="G1029" s="13">
        <v>267</v>
      </c>
      <c r="H1029" s="75">
        <v>1016</v>
      </c>
      <c r="I1029" s="13">
        <v>365</v>
      </c>
      <c r="J1029" s="13">
        <v>366</v>
      </c>
      <c r="K1029" s="13">
        <v>65</v>
      </c>
      <c r="L1029" s="15">
        <f t="shared" si="31"/>
        <v>64.822404371584696</v>
      </c>
    </row>
    <row r="1030" spans="1:12" x14ac:dyDescent="0.25">
      <c r="A1030" s="13">
        <v>79</v>
      </c>
      <c r="B1030" s="80" t="str">
        <f t="shared" ref="B1030:B1037" si="32">CONCATENATE(C1030,D1030)</f>
        <v>2019Karviná</v>
      </c>
      <c r="C1030" s="13">
        <v>2019</v>
      </c>
      <c r="D1030" s="14" t="s">
        <v>85</v>
      </c>
      <c r="E1030" s="14" t="s">
        <v>82</v>
      </c>
      <c r="F1030" s="28">
        <v>165.12960000000001</v>
      </c>
      <c r="G1030" s="13">
        <v>87</v>
      </c>
      <c r="H1030" s="75">
        <v>369</v>
      </c>
      <c r="I1030" s="13">
        <v>1847</v>
      </c>
      <c r="J1030" s="13">
        <v>1880</v>
      </c>
      <c r="K1030" s="13">
        <v>308</v>
      </c>
      <c r="L1030" s="15">
        <f t="shared" si="31"/>
        <v>59.797872340425528</v>
      </c>
    </row>
    <row r="1031" spans="1:12" x14ac:dyDescent="0.25">
      <c r="A1031" s="13">
        <v>80</v>
      </c>
      <c r="B1031" s="80" t="str">
        <f t="shared" si="32"/>
        <v>2019Nový Jičín</v>
      </c>
      <c r="C1031" s="13">
        <v>2019</v>
      </c>
      <c r="D1031" s="14" t="s">
        <v>86</v>
      </c>
      <c r="E1031" s="14" t="s">
        <v>82</v>
      </c>
      <c r="F1031" s="28">
        <v>174.7002</v>
      </c>
      <c r="G1031" s="13">
        <v>90</v>
      </c>
      <c r="H1031" s="75">
        <v>383</v>
      </c>
      <c r="I1031" s="13">
        <v>1004</v>
      </c>
      <c r="J1031" s="13">
        <v>1004</v>
      </c>
      <c r="K1031" s="13">
        <v>166</v>
      </c>
      <c r="L1031" s="15">
        <f t="shared" ref="L1031:L1037" si="33">K1031/J1031*365</f>
        <v>60.348605577689241</v>
      </c>
    </row>
    <row r="1032" spans="1:12" x14ac:dyDescent="0.25">
      <c r="A1032" s="13">
        <v>81</v>
      </c>
      <c r="B1032" s="80" t="str">
        <f t="shared" si="32"/>
        <v>2019Olomouc</v>
      </c>
      <c r="C1032" s="13">
        <v>2019</v>
      </c>
      <c r="D1032" s="14" t="s">
        <v>87</v>
      </c>
      <c r="E1032" s="14" t="s">
        <v>82</v>
      </c>
      <c r="F1032" s="28">
        <v>123.3884</v>
      </c>
      <c r="G1032" s="13">
        <v>61.5</v>
      </c>
      <c r="H1032" s="75">
        <v>251</v>
      </c>
      <c r="I1032" s="13">
        <v>1540</v>
      </c>
      <c r="J1032" s="13">
        <v>1454</v>
      </c>
      <c r="K1032" s="13">
        <v>235</v>
      </c>
      <c r="L1032" s="15">
        <f t="shared" si="33"/>
        <v>58.992434662998626</v>
      </c>
    </row>
    <row r="1033" spans="1:12" x14ac:dyDescent="0.25">
      <c r="A1033" s="13">
        <v>82</v>
      </c>
      <c r="B1033" s="80" t="str">
        <f t="shared" si="32"/>
        <v>2019Opava</v>
      </c>
      <c r="C1033" s="13">
        <v>2019</v>
      </c>
      <c r="D1033" s="14" t="s">
        <v>88</v>
      </c>
      <c r="E1033" s="14" t="s">
        <v>82</v>
      </c>
      <c r="F1033" s="28">
        <v>253.0325</v>
      </c>
      <c r="G1033" s="13">
        <v>125.5</v>
      </c>
      <c r="H1033" s="75">
        <v>529</v>
      </c>
      <c r="I1033" s="13">
        <v>1003</v>
      </c>
      <c r="J1033" s="13">
        <v>984</v>
      </c>
      <c r="K1033" s="13">
        <v>250</v>
      </c>
      <c r="L1033" s="15">
        <f t="shared" si="33"/>
        <v>92.733739837398389</v>
      </c>
    </row>
    <row r="1034" spans="1:12" x14ac:dyDescent="0.25">
      <c r="A1034" s="13">
        <v>83</v>
      </c>
      <c r="B1034" s="80" t="str">
        <f t="shared" si="32"/>
        <v>2019Ostrava</v>
      </c>
      <c r="C1034" s="13">
        <v>2019</v>
      </c>
      <c r="D1034" s="14" t="s">
        <v>89</v>
      </c>
      <c r="E1034" s="14" t="s">
        <v>82</v>
      </c>
      <c r="F1034" s="28">
        <v>236.18369999999999</v>
      </c>
      <c r="G1034" s="13">
        <v>135</v>
      </c>
      <c r="H1034" s="75">
        <v>567</v>
      </c>
      <c r="I1034" s="13">
        <v>3191</v>
      </c>
      <c r="J1034" s="13">
        <v>3187</v>
      </c>
      <c r="K1034" s="13">
        <v>786</v>
      </c>
      <c r="L1034" s="15">
        <f t="shared" si="33"/>
        <v>90.01882648258551</v>
      </c>
    </row>
    <row r="1035" spans="1:12" x14ac:dyDescent="0.25">
      <c r="A1035" s="13">
        <v>84</v>
      </c>
      <c r="B1035" s="80" t="str">
        <f t="shared" si="32"/>
        <v>2019Přerov</v>
      </c>
      <c r="C1035" s="13">
        <v>2019</v>
      </c>
      <c r="D1035" s="14" t="s">
        <v>90</v>
      </c>
      <c r="E1035" s="14" t="s">
        <v>82</v>
      </c>
      <c r="F1035" s="28">
        <v>209.28720000000001</v>
      </c>
      <c r="G1035" s="13">
        <v>112</v>
      </c>
      <c r="H1035" s="75">
        <v>561</v>
      </c>
      <c r="I1035" s="13">
        <v>806</v>
      </c>
      <c r="J1035" s="13">
        <v>805</v>
      </c>
      <c r="K1035" s="13">
        <v>135</v>
      </c>
      <c r="L1035" s="15">
        <f t="shared" si="33"/>
        <v>61.21118012422361</v>
      </c>
    </row>
    <row r="1036" spans="1:12" x14ac:dyDescent="0.25">
      <c r="A1036" s="13">
        <v>85</v>
      </c>
      <c r="B1036" s="80" t="str">
        <f t="shared" si="32"/>
        <v>2019Šumperk</v>
      </c>
      <c r="C1036" s="13">
        <v>2019</v>
      </c>
      <c r="D1036" s="14" t="s">
        <v>91</v>
      </c>
      <c r="E1036" s="14" t="s">
        <v>82</v>
      </c>
      <c r="F1036" s="28">
        <v>156.65039999999999</v>
      </c>
      <c r="G1036" s="13">
        <v>92</v>
      </c>
      <c r="H1036" s="75">
        <v>286</v>
      </c>
      <c r="I1036" s="13">
        <v>903</v>
      </c>
      <c r="J1036" s="13">
        <v>896</v>
      </c>
      <c r="K1036" s="13">
        <v>168</v>
      </c>
      <c r="L1036" s="15">
        <f t="shared" si="33"/>
        <v>68.4375</v>
      </c>
    </row>
    <row r="1037" spans="1:12" ht="16.5" thickBot="1" x14ac:dyDescent="0.3">
      <c r="A1037" s="18">
        <v>86</v>
      </c>
      <c r="B1037" s="81" t="str">
        <f t="shared" si="32"/>
        <v>2019Vsetín</v>
      </c>
      <c r="C1037" s="18">
        <v>2019</v>
      </c>
      <c r="D1037" s="19" t="s">
        <v>92</v>
      </c>
      <c r="E1037" s="19" t="s">
        <v>82</v>
      </c>
      <c r="F1037" s="30">
        <v>187.898</v>
      </c>
      <c r="G1037" s="18">
        <v>109</v>
      </c>
      <c r="H1037" s="77">
        <v>476</v>
      </c>
      <c r="I1037" s="18">
        <v>948</v>
      </c>
      <c r="J1037" s="18">
        <v>947</v>
      </c>
      <c r="K1037" s="18">
        <v>106</v>
      </c>
      <c r="L1037" s="20">
        <f t="shared" si="33"/>
        <v>40.855332629355864</v>
      </c>
    </row>
    <row r="1038" spans="1:12" ht="16.5" thickTop="1" x14ac:dyDescent="0.25"/>
  </sheetData>
  <sheetProtection algorithmName="SHA-512" hashValue="QwCVpjSOluEkgdS54sKKnKtMHPtkVaEILlHEUJAs990FFlVqt2EAG/d6tiPMj9ht8Hi6+s/MWPgWmBogtOlRUw==" saltValue="ZlW9X0w8iTFxJCdckOQwsw==" spinCount="100000" sheet="1" objects="1" scenarios="1"/>
  <autoFilter ref="A5:L1037"/>
  <mergeCells count="2">
    <mergeCell ref="F4:H4"/>
    <mergeCell ref="I4:L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7" tint="0.39997558519241921"/>
  </sheetPr>
  <dimension ref="A1:S181"/>
  <sheetViews>
    <sheetView workbookViewId="0">
      <pane xSplit="3" ySplit="5" topLeftCell="D6" activePane="bottomRight" state="frozen"/>
      <selection pane="topRight"/>
      <selection pane="bottomLeft"/>
      <selection pane="bottomRight" activeCell="D6" sqref="D6"/>
    </sheetView>
  </sheetViews>
  <sheetFormatPr defaultRowHeight="15.75" x14ac:dyDescent="0.25"/>
  <cols>
    <col min="1" max="1" width="13.375" style="38" customWidth="1"/>
    <col min="2" max="2" width="18.25" bestFit="1" customWidth="1"/>
    <col min="3" max="3" width="15" bestFit="1" customWidth="1"/>
    <col min="4" max="6" width="12.625" style="409" customWidth="1"/>
    <col min="7" max="9" width="12.625" style="405" customWidth="1"/>
    <col min="10" max="10" width="14.625" style="405" customWidth="1"/>
    <col min="11" max="18" width="12.625" style="405" customWidth="1"/>
    <col min="19" max="19" width="12.625" hidden="1" customWidth="1"/>
  </cols>
  <sheetData>
    <row r="1" spans="1:19" x14ac:dyDescent="0.25">
      <c r="A1" s="3" t="s">
        <v>127</v>
      </c>
      <c r="B1" s="1"/>
      <c r="C1" s="1"/>
    </row>
    <row r="2" spans="1:19" x14ac:dyDescent="0.25">
      <c r="A2" s="3" t="s">
        <v>266</v>
      </c>
      <c r="B2" s="1"/>
      <c r="C2" s="1"/>
    </row>
    <row r="3" spans="1:19" ht="16.5" thickBot="1" x14ac:dyDescent="0.3">
      <c r="A3" s="3" t="s">
        <v>280</v>
      </c>
    </row>
    <row r="4" spans="1:19" ht="16.5" customHeight="1" thickTop="1" x14ac:dyDescent="0.25">
      <c r="A4" s="34"/>
      <c r="B4" s="34"/>
      <c r="C4" s="34"/>
      <c r="D4" s="654" t="s">
        <v>1</v>
      </c>
      <c r="E4" s="655"/>
      <c r="F4" s="656"/>
      <c r="G4" s="658" t="s">
        <v>108</v>
      </c>
      <c r="H4" s="657"/>
      <c r="I4" s="659"/>
      <c r="J4" s="657" t="s">
        <v>109</v>
      </c>
      <c r="K4" s="657"/>
      <c r="L4" s="657"/>
      <c r="M4" s="657"/>
      <c r="N4" s="657"/>
      <c r="O4" s="412"/>
      <c r="P4" s="657" t="s">
        <v>110</v>
      </c>
      <c r="Q4" s="657"/>
      <c r="R4" s="657"/>
      <c r="S4" s="412"/>
    </row>
    <row r="5" spans="1:19" ht="48" thickBot="1" x14ac:dyDescent="0.3">
      <c r="A5" s="5"/>
      <c r="B5" s="5" t="s">
        <v>94</v>
      </c>
      <c r="C5" s="5" t="s">
        <v>95</v>
      </c>
      <c r="D5" s="444" t="s">
        <v>96</v>
      </c>
      <c r="E5" s="445" t="s">
        <v>97</v>
      </c>
      <c r="F5" s="446" t="s">
        <v>98</v>
      </c>
      <c r="G5" s="477" t="s">
        <v>99</v>
      </c>
      <c r="H5" s="478" t="s">
        <v>100</v>
      </c>
      <c r="I5" s="479" t="s">
        <v>164</v>
      </c>
      <c r="J5" s="69" t="s">
        <v>182</v>
      </c>
      <c r="K5" s="69" t="s">
        <v>183</v>
      </c>
      <c r="L5" s="69" t="s">
        <v>184</v>
      </c>
      <c r="M5" s="69" t="s">
        <v>112</v>
      </c>
      <c r="N5" s="69" t="s">
        <v>177</v>
      </c>
      <c r="O5" s="393" t="s">
        <v>275</v>
      </c>
      <c r="P5" s="69" t="s">
        <v>101</v>
      </c>
      <c r="Q5" s="69" t="s">
        <v>102</v>
      </c>
      <c r="R5" s="69" t="s">
        <v>103</v>
      </c>
      <c r="S5" s="413" t="s">
        <v>176</v>
      </c>
    </row>
    <row r="6" spans="1:19" ht="16.5" thickTop="1" x14ac:dyDescent="0.25">
      <c r="A6" s="8">
        <v>1</v>
      </c>
      <c r="B6" s="9" t="s">
        <v>2</v>
      </c>
      <c r="C6" s="9" t="s">
        <v>3</v>
      </c>
      <c r="D6" s="447">
        <v>211.18350000000001</v>
      </c>
      <c r="E6" s="400">
        <v>126</v>
      </c>
      <c r="F6" s="448">
        <v>334</v>
      </c>
      <c r="G6" s="480">
        <v>5.2441690000000003</v>
      </c>
      <c r="H6" s="406">
        <v>34.530940000000001</v>
      </c>
      <c r="I6" s="481">
        <f>G6*H6/100</f>
        <v>1.8108608508886002</v>
      </c>
      <c r="J6" s="12">
        <v>18521</v>
      </c>
      <c r="K6" s="400">
        <v>18345</v>
      </c>
      <c r="L6" s="400">
        <v>9798</v>
      </c>
      <c r="M6" s="406">
        <f t="shared" ref="M6:M23" si="0">K6/J6*100</f>
        <v>99.049727336536904</v>
      </c>
      <c r="N6" s="400">
        <f>L6/K6*365</f>
        <v>194.94521668029435</v>
      </c>
      <c r="O6" s="430">
        <v>28.1</v>
      </c>
      <c r="P6" s="400">
        <f t="shared" ref="P6:R37" si="1">J6/$O6</f>
        <v>659.11032028469742</v>
      </c>
      <c r="Q6" s="400">
        <f t="shared" si="1"/>
        <v>652.84697508896795</v>
      </c>
      <c r="R6" s="400">
        <f t="shared" si="1"/>
        <v>348.6832740213523</v>
      </c>
      <c r="S6" s="430">
        <v>32</v>
      </c>
    </row>
    <row r="7" spans="1:19" x14ac:dyDescent="0.25">
      <c r="A7" s="13">
        <v>2</v>
      </c>
      <c r="B7" s="14" t="s">
        <v>4</v>
      </c>
      <c r="C7" s="14" t="s">
        <v>3</v>
      </c>
      <c r="D7" s="449">
        <v>388.81610000000001</v>
      </c>
      <c r="E7" s="392">
        <v>264</v>
      </c>
      <c r="F7" s="450">
        <v>756</v>
      </c>
      <c r="G7" s="482">
        <v>32.482039999999998</v>
      </c>
      <c r="H7" s="407">
        <v>48.774079999999998</v>
      </c>
      <c r="I7" s="483">
        <f t="shared" ref="I7:I70" si="2">G7*H7/100</f>
        <v>15.842816175231999</v>
      </c>
      <c r="J7" s="17">
        <v>5207</v>
      </c>
      <c r="K7" s="392">
        <v>5990</v>
      </c>
      <c r="L7" s="392">
        <v>3762</v>
      </c>
      <c r="M7" s="407">
        <f t="shared" si="0"/>
        <v>115.0374495870943</v>
      </c>
      <c r="N7" s="392">
        <f t="shared" ref="N7:N24" si="3">L7/K7*365</f>
        <v>229.23706176961602</v>
      </c>
      <c r="O7" s="431">
        <v>21.6</v>
      </c>
      <c r="P7" s="392">
        <f t="shared" si="1"/>
        <v>241.06481481481481</v>
      </c>
      <c r="Q7" s="392">
        <f t="shared" si="1"/>
        <v>277.31481481481478</v>
      </c>
      <c r="R7" s="392">
        <f t="shared" si="1"/>
        <v>174.16666666666666</v>
      </c>
      <c r="S7" s="431">
        <v>27</v>
      </c>
    </row>
    <row r="8" spans="1:19" x14ac:dyDescent="0.25">
      <c r="A8" s="13">
        <v>3</v>
      </c>
      <c r="B8" s="14" t="s">
        <v>5</v>
      </c>
      <c r="C8" s="14" t="s">
        <v>3</v>
      </c>
      <c r="D8" s="449">
        <v>221.67179999999999</v>
      </c>
      <c r="E8" s="392">
        <v>134</v>
      </c>
      <c r="F8" s="450">
        <v>420</v>
      </c>
      <c r="G8" s="482">
        <v>7.7468630000000003</v>
      </c>
      <c r="H8" s="407">
        <v>23.076920000000001</v>
      </c>
      <c r="I8" s="483">
        <f t="shared" si="2"/>
        <v>1.7877373770196001</v>
      </c>
      <c r="J8" s="17">
        <v>4661</v>
      </c>
      <c r="K8" s="392">
        <v>5028</v>
      </c>
      <c r="L8" s="392">
        <v>1814</v>
      </c>
      <c r="M8" s="407">
        <f t="shared" si="0"/>
        <v>107.87384681398842</v>
      </c>
      <c r="N8" s="392">
        <f t="shared" si="3"/>
        <v>131.68456642800319</v>
      </c>
      <c r="O8" s="431">
        <v>12</v>
      </c>
      <c r="P8" s="392">
        <f t="shared" si="1"/>
        <v>388.41666666666669</v>
      </c>
      <c r="Q8" s="392">
        <f t="shared" si="1"/>
        <v>419</v>
      </c>
      <c r="R8" s="392">
        <f t="shared" si="1"/>
        <v>151.16666666666666</v>
      </c>
      <c r="S8" s="431">
        <v>13</v>
      </c>
    </row>
    <row r="9" spans="1:19" x14ac:dyDescent="0.25">
      <c r="A9" s="13">
        <v>4</v>
      </c>
      <c r="B9" s="14" t="s">
        <v>6</v>
      </c>
      <c r="C9" s="14" t="s">
        <v>3</v>
      </c>
      <c r="D9" s="449">
        <v>243.93469999999999</v>
      </c>
      <c r="E9" s="392">
        <v>161</v>
      </c>
      <c r="F9" s="450">
        <v>357</v>
      </c>
      <c r="G9" s="482">
        <v>8.7248330000000003</v>
      </c>
      <c r="H9" s="407">
        <v>35.942030000000003</v>
      </c>
      <c r="I9" s="483">
        <f t="shared" si="2"/>
        <v>3.1358820943099004</v>
      </c>
      <c r="J9" s="17">
        <v>10600</v>
      </c>
      <c r="K9" s="392">
        <v>11185</v>
      </c>
      <c r="L9" s="392">
        <v>4331</v>
      </c>
      <c r="M9" s="407">
        <f t="shared" si="0"/>
        <v>105.51886792452829</v>
      </c>
      <c r="N9" s="392">
        <f t="shared" si="3"/>
        <v>141.33348234242288</v>
      </c>
      <c r="O9" s="431">
        <v>26.8</v>
      </c>
      <c r="P9" s="392">
        <f t="shared" si="1"/>
        <v>395.52238805970148</v>
      </c>
      <c r="Q9" s="392">
        <f t="shared" si="1"/>
        <v>417.35074626865668</v>
      </c>
      <c r="R9" s="392">
        <f t="shared" si="1"/>
        <v>161.6044776119403</v>
      </c>
      <c r="S9" s="431">
        <v>40</v>
      </c>
    </row>
    <row r="10" spans="1:19" x14ac:dyDescent="0.25">
      <c r="A10" s="13">
        <v>5</v>
      </c>
      <c r="B10" s="14" t="s">
        <v>7</v>
      </c>
      <c r="C10" s="14" t="s">
        <v>3</v>
      </c>
      <c r="D10" s="449">
        <v>205.024</v>
      </c>
      <c r="E10" s="392">
        <v>124</v>
      </c>
      <c r="F10" s="450">
        <v>370</v>
      </c>
      <c r="G10" s="482">
        <v>9.9083030000000001</v>
      </c>
      <c r="H10" s="407">
        <v>38.873240000000003</v>
      </c>
      <c r="I10" s="483">
        <f t="shared" si="2"/>
        <v>3.8516784051172004</v>
      </c>
      <c r="J10" s="17">
        <v>8554</v>
      </c>
      <c r="K10" s="392">
        <v>8782</v>
      </c>
      <c r="L10" s="392">
        <v>2814</v>
      </c>
      <c r="M10" s="407">
        <f t="shared" si="0"/>
        <v>102.6654196866963</v>
      </c>
      <c r="N10" s="392">
        <f t="shared" si="3"/>
        <v>116.95627419722157</v>
      </c>
      <c r="O10" s="431">
        <v>21</v>
      </c>
      <c r="P10" s="392">
        <f t="shared" si="1"/>
        <v>407.33333333333331</v>
      </c>
      <c r="Q10" s="392">
        <f t="shared" si="1"/>
        <v>418.1904761904762</v>
      </c>
      <c r="R10" s="392">
        <f t="shared" si="1"/>
        <v>134</v>
      </c>
      <c r="S10" s="431">
        <v>30</v>
      </c>
    </row>
    <row r="11" spans="1:19" x14ac:dyDescent="0.25">
      <c r="A11" s="13">
        <v>6</v>
      </c>
      <c r="B11" s="14" t="s">
        <v>8</v>
      </c>
      <c r="C11" s="14" t="s">
        <v>3</v>
      </c>
      <c r="D11" s="449">
        <v>348.02249999999998</v>
      </c>
      <c r="E11" s="392">
        <v>244</v>
      </c>
      <c r="F11" s="450">
        <v>545</v>
      </c>
      <c r="G11" s="482">
        <v>6.7814110000000003</v>
      </c>
      <c r="H11" s="407">
        <v>34.502920000000003</v>
      </c>
      <c r="I11" s="483">
        <f t="shared" si="2"/>
        <v>2.3397848122012004</v>
      </c>
      <c r="J11" s="17">
        <v>5684</v>
      </c>
      <c r="K11" s="392">
        <v>5827</v>
      </c>
      <c r="L11" s="392">
        <v>3161</v>
      </c>
      <c r="M11" s="407">
        <f t="shared" si="0"/>
        <v>102.51583391977481</v>
      </c>
      <c r="N11" s="392">
        <f t="shared" si="3"/>
        <v>198.00326068302729</v>
      </c>
      <c r="O11" s="431">
        <v>14.8</v>
      </c>
      <c r="P11" s="392">
        <f t="shared" si="1"/>
        <v>384.05405405405406</v>
      </c>
      <c r="Q11" s="392">
        <f t="shared" si="1"/>
        <v>393.7162162162162</v>
      </c>
      <c r="R11" s="392">
        <f t="shared" si="1"/>
        <v>213.58108108108107</v>
      </c>
      <c r="S11" s="431">
        <v>20</v>
      </c>
    </row>
    <row r="12" spans="1:19" x14ac:dyDescent="0.25">
      <c r="A12" s="13">
        <v>7</v>
      </c>
      <c r="B12" s="14" t="s">
        <v>9</v>
      </c>
      <c r="C12" s="14" t="s">
        <v>3</v>
      </c>
      <c r="D12" s="449">
        <v>478.47620000000001</v>
      </c>
      <c r="E12" s="392">
        <v>316</v>
      </c>
      <c r="F12" s="450">
        <v>984</v>
      </c>
      <c r="G12" s="482">
        <v>14.70899</v>
      </c>
      <c r="H12" s="407">
        <v>34.586460000000002</v>
      </c>
      <c r="I12" s="483">
        <f t="shared" si="2"/>
        <v>5.087318942754</v>
      </c>
      <c r="J12" s="17">
        <v>2275</v>
      </c>
      <c r="K12" s="392">
        <v>2252</v>
      </c>
      <c r="L12" s="392">
        <v>2459</v>
      </c>
      <c r="M12" s="407">
        <f t="shared" si="0"/>
        <v>98.989010989010978</v>
      </c>
      <c r="N12" s="392">
        <f t="shared" si="3"/>
        <v>398.55017761989347</v>
      </c>
      <c r="O12" s="431">
        <v>8</v>
      </c>
      <c r="P12" s="392">
        <f t="shared" si="1"/>
        <v>284.375</v>
      </c>
      <c r="Q12" s="392">
        <f t="shared" si="1"/>
        <v>281.5</v>
      </c>
      <c r="R12" s="392">
        <f t="shared" si="1"/>
        <v>307.375</v>
      </c>
      <c r="S12" s="431">
        <v>9</v>
      </c>
    </row>
    <row r="13" spans="1:19" x14ac:dyDescent="0.25">
      <c r="A13" s="13">
        <v>8</v>
      </c>
      <c r="B13" s="14" t="s">
        <v>10</v>
      </c>
      <c r="C13" s="14" t="s">
        <v>3</v>
      </c>
      <c r="D13" s="449">
        <v>414.7183</v>
      </c>
      <c r="E13" s="392">
        <v>327</v>
      </c>
      <c r="F13" s="450">
        <v>702</v>
      </c>
      <c r="G13" s="482">
        <v>13.88889</v>
      </c>
      <c r="H13" s="407">
        <v>44.75309</v>
      </c>
      <c r="I13" s="483">
        <f t="shared" si="2"/>
        <v>6.2157074417010003</v>
      </c>
      <c r="J13" s="17">
        <v>5980</v>
      </c>
      <c r="K13" s="392">
        <v>6003</v>
      </c>
      <c r="L13" s="392">
        <v>3871</v>
      </c>
      <c r="M13" s="407">
        <f t="shared" si="0"/>
        <v>100.38461538461539</v>
      </c>
      <c r="N13" s="392">
        <f t="shared" si="3"/>
        <v>235.36814925870399</v>
      </c>
      <c r="O13" s="431">
        <v>17</v>
      </c>
      <c r="P13" s="392">
        <f t="shared" si="1"/>
        <v>351.76470588235293</v>
      </c>
      <c r="Q13" s="392">
        <f t="shared" si="1"/>
        <v>353.11764705882354</v>
      </c>
      <c r="R13" s="392">
        <f t="shared" si="1"/>
        <v>227.70588235294119</v>
      </c>
      <c r="S13" s="431">
        <v>24</v>
      </c>
    </row>
    <row r="14" spans="1:19" x14ac:dyDescent="0.25">
      <c r="A14" s="13">
        <v>9</v>
      </c>
      <c r="B14" s="14" t="s">
        <v>11</v>
      </c>
      <c r="C14" s="14" t="s">
        <v>3</v>
      </c>
      <c r="D14" s="449">
        <v>251.7055</v>
      </c>
      <c r="E14" s="392">
        <v>194</v>
      </c>
      <c r="F14" s="450">
        <v>413</v>
      </c>
      <c r="G14" s="482">
        <v>6.1071309999999999</v>
      </c>
      <c r="H14" s="407">
        <v>32.167830000000002</v>
      </c>
      <c r="I14" s="483">
        <f t="shared" si="2"/>
        <v>1.9645315179573002</v>
      </c>
      <c r="J14" s="17">
        <v>7449</v>
      </c>
      <c r="K14" s="392">
        <v>8129</v>
      </c>
      <c r="L14" s="392">
        <v>2732</v>
      </c>
      <c r="M14" s="407">
        <f t="shared" si="0"/>
        <v>109.12874211303532</v>
      </c>
      <c r="N14" s="392">
        <f t="shared" si="3"/>
        <v>122.66945503752</v>
      </c>
      <c r="O14" s="431">
        <v>18</v>
      </c>
      <c r="P14" s="392">
        <f t="shared" si="1"/>
        <v>413.83333333333331</v>
      </c>
      <c r="Q14" s="392">
        <f t="shared" si="1"/>
        <v>451.61111111111109</v>
      </c>
      <c r="R14" s="392">
        <f t="shared" si="1"/>
        <v>151.77777777777777</v>
      </c>
      <c r="S14" s="431">
        <v>24</v>
      </c>
    </row>
    <row r="15" spans="1:19" x14ac:dyDescent="0.25">
      <c r="A15" s="13">
        <v>10</v>
      </c>
      <c r="B15" s="14" t="s">
        <v>12</v>
      </c>
      <c r="C15" s="14" t="s">
        <v>3</v>
      </c>
      <c r="D15" s="449">
        <v>232.82149999999999</v>
      </c>
      <c r="E15" s="392">
        <v>170</v>
      </c>
      <c r="F15" s="450">
        <v>347</v>
      </c>
      <c r="G15" s="482">
        <v>5.6460369999999998</v>
      </c>
      <c r="H15" s="407">
        <v>31.791910000000001</v>
      </c>
      <c r="I15" s="483">
        <f t="shared" si="2"/>
        <v>1.7949830016066999</v>
      </c>
      <c r="J15" s="17">
        <v>7801</v>
      </c>
      <c r="K15" s="392">
        <v>8084</v>
      </c>
      <c r="L15" s="392">
        <v>2769</v>
      </c>
      <c r="M15" s="407">
        <f t="shared" si="0"/>
        <v>103.62774003332906</v>
      </c>
      <c r="N15" s="392">
        <f t="shared" si="3"/>
        <v>125.02288471053934</v>
      </c>
      <c r="O15" s="431">
        <v>17</v>
      </c>
      <c r="P15" s="392">
        <f t="shared" si="1"/>
        <v>458.88235294117646</v>
      </c>
      <c r="Q15" s="392">
        <f t="shared" si="1"/>
        <v>475.52941176470586</v>
      </c>
      <c r="R15" s="392">
        <f t="shared" si="1"/>
        <v>162.88235294117646</v>
      </c>
      <c r="S15" s="431">
        <v>26</v>
      </c>
    </row>
    <row r="16" spans="1:19" x14ac:dyDescent="0.25">
      <c r="A16" s="13">
        <v>11</v>
      </c>
      <c r="B16" s="14" t="s">
        <v>15</v>
      </c>
      <c r="C16" s="14" t="s">
        <v>14</v>
      </c>
      <c r="D16" s="449">
        <v>160.28319999999999</v>
      </c>
      <c r="E16" s="392">
        <v>105</v>
      </c>
      <c r="F16" s="450">
        <v>207</v>
      </c>
      <c r="G16" s="482">
        <v>5.8295969999999997</v>
      </c>
      <c r="H16" s="407">
        <v>30.952380000000002</v>
      </c>
      <c r="I16" s="483">
        <f t="shared" si="2"/>
        <v>1.8043990159085999</v>
      </c>
      <c r="J16" s="17">
        <v>2129</v>
      </c>
      <c r="K16" s="392">
        <v>2223</v>
      </c>
      <c r="L16" s="392">
        <v>404</v>
      </c>
      <c r="M16" s="407">
        <f t="shared" si="0"/>
        <v>104.41521841240018</v>
      </c>
      <c r="N16" s="392">
        <f t="shared" si="3"/>
        <v>66.333783175888442</v>
      </c>
      <c r="O16" s="431">
        <v>8.25</v>
      </c>
      <c r="P16" s="392">
        <f t="shared" si="1"/>
        <v>258.06060606060606</v>
      </c>
      <c r="Q16" s="392">
        <f t="shared" si="1"/>
        <v>269.45454545454544</v>
      </c>
      <c r="R16" s="392">
        <f t="shared" si="1"/>
        <v>48.969696969696969</v>
      </c>
      <c r="S16" s="431">
        <v>11</v>
      </c>
    </row>
    <row r="17" spans="1:19" x14ac:dyDescent="0.25">
      <c r="A17" s="13">
        <v>12</v>
      </c>
      <c r="B17" s="14" t="s">
        <v>13</v>
      </c>
      <c r="C17" s="14" t="s">
        <v>14</v>
      </c>
      <c r="D17" s="449">
        <v>242.43600000000001</v>
      </c>
      <c r="E17" s="392">
        <v>162</v>
      </c>
      <c r="F17" s="450">
        <v>359</v>
      </c>
      <c r="G17" s="482">
        <v>5.1724139999999998</v>
      </c>
      <c r="H17" s="407">
        <v>34.090910000000001</v>
      </c>
      <c r="I17" s="483">
        <f t="shared" si="2"/>
        <v>1.7633230015674</v>
      </c>
      <c r="J17" s="17">
        <v>2277</v>
      </c>
      <c r="K17" s="392">
        <v>2267</v>
      </c>
      <c r="L17" s="392">
        <v>853</v>
      </c>
      <c r="M17" s="407">
        <f t="shared" si="0"/>
        <v>99.560825647782167</v>
      </c>
      <c r="N17" s="392">
        <f t="shared" si="3"/>
        <v>137.33789148654608</v>
      </c>
      <c r="O17" s="431">
        <v>6.73</v>
      </c>
      <c r="P17" s="392">
        <f t="shared" si="1"/>
        <v>338.33580980683507</v>
      </c>
      <c r="Q17" s="392">
        <f t="shared" si="1"/>
        <v>336.84992570579493</v>
      </c>
      <c r="R17" s="392">
        <f t="shared" si="1"/>
        <v>126.74591381872213</v>
      </c>
      <c r="S17" s="431">
        <v>10</v>
      </c>
    </row>
    <row r="18" spans="1:19" x14ac:dyDescent="0.25">
      <c r="A18" s="13">
        <v>13</v>
      </c>
      <c r="B18" s="14" t="s">
        <v>16</v>
      </c>
      <c r="C18" s="14" t="s">
        <v>14</v>
      </c>
      <c r="D18" s="449">
        <v>162.8271</v>
      </c>
      <c r="E18" s="392">
        <v>119</v>
      </c>
      <c r="F18" s="450">
        <v>244</v>
      </c>
      <c r="G18" s="482">
        <v>8.2612880000000004</v>
      </c>
      <c r="H18" s="407">
        <v>58.992800000000003</v>
      </c>
      <c r="I18" s="483">
        <f t="shared" si="2"/>
        <v>4.8735651072640005</v>
      </c>
      <c r="J18" s="17">
        <v>5073</v>
      </c>
      <c r="K18" s="392">
        <v>5129</v>
      </c>
      <c r="L18" s="392">
        <v>1337</v>
      </c>
      <c r="M18" s="407">
        <f t="shared" si="0"/>
        <v>101.10388330376503</v>
      </c>
      <c r="N18" s="392">
        <f t="shared" si="3"/>
        <v>95.146227334763111</v>
      </c>
      <c r="O18" s="431">
        <v>9</v>
      </c>
      <c r="P18" s="392">
        <f t="shared" si="1"/>
        <v>563.66666666666663</v>
      </c>
      <c r="Q18" s="392">
        <f t="shared" si="1"/>
        <v>569.88888888888891</v>
      </c>
      <c r="R18" s="392">
        <f t="shared" si="1"/>
        <v>148.55555555555554</v>
      </c>
      <c r="S18" s="431">
        <v>20</v>
      </c>
    </row>
    <row r="19" spans="1:19" x14ac:dyDescent="0.25">
      <c r="A19" s="13">
        <v>14</v>
      </c>
      <c r="B19" s="14" t="s">
        <v>17</v>
      </c>
      <c r="C19" s="14" t="s">
        <v>14</v>
      </c>
      <c r="D19" s="449">
        <v>224.75049999999999</v>
      </c>
      <c r="E19" s="392">
        <v>161</v>
      </c>
      <c r="F19" s="450">
        <v>315</v>
      </c>
      <c r="G19" s="482">
        <v>4.665565</v>
      </c>
      <c r="H19" s="407">
        <v>47.727269999999997</v>
      </c>
      <c r="I19" s="483">
        <f t="shared" si="2"/>
        <v>2.2267468045754999</v>
      </c>
      <c r="J19" s="17">
        <v>3373</v>
      </c>
      <c r="K19" s="392">
        <v>3487</v>
      </c>
      <c r="L19" s="392">
        <v>892</v>
      </c>
      <c r="M19" s="407">
        <f t="shared" si="0"/>
        <v>103.37978061073227</v>
      </c>
      <c r="N19" s="392">
        <f t="shared" si="3"/>
        <v>93.369658732434758</v>
      </c>
      <c r="O19" s="431">
        <v>10.899999999999999</v>
      </c>
      <c r="P19" s="392">
        <f t="shared" si="1"/>
        <v>309.44954128440372</v>
      </c>
      <c r="Q19" s="392">
        <f t="shared" si="1"/>
        <v>319.90825688073397</v>
      </c>
      <c r="R19" s="392">
        <f t="shared" si="1"/>
        <v>81.834862385321117</v>
      </c>
      <c r="S19" s="431">
        <v>16</v>
      </c>
    </row>
    <row r="20" spans="1:19" x14ac:dyDescent="0.25">
      <c r="A20" s="13">
        <v>15</v>
      </c>
      <c r="B20" s="14" t="s">
        <v>18</v>
      </c>
      <c r="C20" s="14" t="s">
        <v>14</v>
      </c>
      <c r="D20" s="449">
        <v>146.96340000000001</v>
      </c>
      <c r="E20" s="392">
        <v>105</v>
      </c>
      <c r="F20" s="450">
        <v>206.5</v>
      </c>
      <c r="G20" s="482">
        <v>3.9951569999999998</v>
      </c>
      <c r="H20" s="407">
        <v>51.851849999999999</v>
      </c>
      <c r="I20" s="483">
        <f t="shared" si="2"/>
        <v>2.0715628149045</v>
      </c>
      <c r="J20" s="17">
        <v>1812</v>
      </c>
      <c r="K20" s="392">
        <v>1813</v>
      </c>
      <c r="L20" s="392">
        <v>278</v>
      </c>
      <c r="M20" s="407">
        <f t="shared" si="0"/>
        <v>100.0551876379691</v>
      </c>
      <c r="N20" s="392">
        <f t="shared" si="3"/>
        <v>55.968008825151678</v>
      </c>
      <c r="O20" s="431">
        <v>3.6</v>
      </c>
      <c r="P20" s="392">
        <f t="shared" si="1"/>
        <v>503.33333333333331</v>
      </c>
      <c r="Q20" s="392">
        <f t="shared" si="1"/>
        <v>503.61111111111109</v>
      </c>
      <c r="R20" s="392">
        <f t="shared" si="1"/>
        <v>77.222222222222214</v>
      </c>
      <c r="S20" s="431">
        <v>7</v>
      </c>
    </row>
    <row r="21" spans="1:19" x14ac:dyDescent="0.25">
      <c r="A21" s="13">
        <v>16</v>
      </c>
      <c r="B21" s="14" t="s">
        <v>19</v>
      </c>
      <c r="C21" s="14" t="s">
        <v>14</v>
      </c>
      <c r="D21" s="449">
        <v>198.2346</v>
      </c>
      <c r="E21" s="392">
        <v>148</v>
      </c>
      <c r="F21" s="450">
        <v>312</v>
      </c>
      <c r="G21" s="482">
        <v>7.7059350000000002</v>
      </c>
      <c r="H21" s="407">
        <v>48.529409999999999</v>
      </c>
      <c r="I21" s="483">
        <f t="shared" si="2"/>
        <v>3.7396447904834997</v>
      </c>
      <c r="J21" s="17">
        <v>2861</v>
      </c>
      <c r="K21" s="392">
        <v>2902</v>
      </c>
      <c r="L21" s="392">
        <v>722</v>
      </c>
      <c r="M21" s="407">
        <f t="shared" si="0"/>
        <v>101.43306536176162</v>
      </c>
      <c r="N21" s="392">
        <f t="shared" si="3"/>
        <v>90.809786354238454</v>
      </c>
      <c r="O21" s="431">
        <v>8.9</v>
      </c>
      <c r="P21" s="392">
        <f t="shared" si="1"/>
        <v>321.46067415730334</v>
      </c>
      <c r="Q21" s="392">
        <f t="shared" si="1"/>
        <v>326.06741573033707</v>
      </c>
      <c r="R21" s="392">
        <f t="shared" si="1"/>
        <v>81.123595505617971</v>
      </c>
      <c r="S21" s="431">
        <v>15</v>
      </c>
    </row>
    <row r="22" spans="1:19" x14ac:dyDescent="0.25">
      <c r="A22" s="13">
        <v>17</v>
      </c>
      <c r="B22" s="14" t="s">
        <v>20</v>
      </c>
      <c r="C22" s="14" t="s">
        <v>14</v>
      </c>
      <c r="D22" s="449">
        <v>147.25880000000001</v>
      </c>
      <c r="E22" s="392">
        <v>115</v>
      </c>
      <c r="F22" s="450">
        <v>223</v>
      </c>
      <c r="G22" s="482">
        <v>2.9689610000000002</v>
      </c>
      <c r="H22" s="407">
        <v>42.105260000000001</v>
      </c>
      <c r="I22" s="483">
        <f t="shared" si="2"/>
        <v>1.2500887483486001</v>
      </c>
      <c r="J22" s="17">
        <v>3387</v>
      </c>
      <c r="K22" s="392">
        <v>3431</v>
      </c>
      <c r="L22" s="392">
        <v>641</v>
      </c>
      <c r="M22" s="407">
        <f t="shared" si="0"/>
        <v>101.29908473575435</v>
      </c>
      <c r="N22" s="392">
        <f t="shared" si="3"/>
        <v>68.191489361702125</v>
      </c>
      <c r="O22" s="431">
        <v>9</v>
      </c>
      <c r="P22" s="392">
        <f t="shared" si="1"/>
        <v>376.33333333333331</v>
      </c>
      <c r="Q22" s="392">
        <f t="shared" si="1"/>
        <v>381.22222222222223</v>
      </c>
      <c r="R22" s="392">
        <f t="shared" si="1"/>
        <v>71.222222222222229</v>
      </c>
      <c r="S22" s="431">
        <v>16</v>
      </c>
    </row>
    <row r="23" spans="1:19" x14ac:dyDescent="0.25">
      <c r="A23" s="13">
        <v>18</v>
      </c>
      <c r="B23" s="14" t="s">
        <v>21</v>
      </c>
      <c r="C23" s="14" t="s">
        <v>14</v>
      </c>
      <c r="D23" s="449">
        <v>186.27959999999999</v>
      </c>
      <c r="E23" s="392">
        <v>144</v>
      </c>
      <c r="F23" s="450">
        <v>260</v>
      </c>
      <c r="G23" s="482">
        <v>5.4650049999999997</v>
      </c>
      <c r="H23" s="407">
        <v>36.956519999999998</v>
      </c>
      <c r="I23" s="483">
        <f t="shared" si="2"/>
        <v>2.0196756658259996</v>
      </c>
      <c r="J23" s="17">
        <v>2571</v>
      </c>
      <c r="K23" s="392">
        <v>2641</v>
      </c>
      <c r="L23" s="392">
        <v>481</v>
      </c>
      <c r="M23" s="407">
        <f t="shared" si="0"/>
        <v>102.72267600155583</v>
      </c>
      <c r="N23" s="392">
        <f t="shared" si="3"/>
        <v>66.476713366149184</v>
      </c>
      <c r="O23" s="431">
        <v>6.5</v>
      </c>
      <c r="P23" s="392">
        <f t="shared" si="1"/>
        <v>395.53846153846155</v>
      </c>
      <c r="Q23" s="392">
        <f t="shared" si="1"/>
        <v>406.30769230769232</v>
      </c>
      <c r="R23" s="392">
        <f t="shared" si="1"/>
        <v>74</v>
      </c>
      <c r="S23" s="431">
        <v>13</v>
      </c>
    </row>
    <row r="24" spans="1:19" x14ac:dyDescent="0.25">
      <c r="A24" s="13">
        <v>19</v>
      </c>
      <c r="B24" s="14" t="s">
        <v>115</v>
      </c>
      <c r="C24" s="14" t="s">
        <v>14</v>
      </c>
      <c r="D24" s="449">
        <v>201.66669999999999</v>
      </c>
      <c r="E24" s="392">
        <v>119</v>
      </c>
      <c r="F24" s="450">
        <v>391</v>
      </c>
      <c r="G24" s="482">
        <v>8.0023370000000007</v>
      </c>
      <c r="H24" s="407">
        <v>40.366970000000002</v>
      </c>
      <c r="I24" s="483">
        <f t="shared" si="2"/>
        <v>3.2303009760889005</v>
      </c>
      <c r="J24" s="17">
        <v>4876</v>
      </c>
      <c r="K24" s="392">
        <v>4806</v>
      </c>
      <c r="L24" s="392">
        <v>1392</v>
      </c>
      <c r="M24" s="407">
        <f>K24/J24*100</f>
        <v>98.564397046759638</v>
      </c>
      <c r="N24" s="392">
        <f t="shared" si="3"/>
        <v>105.71785268414482</v>
      </c>
      <c r="O24" s="431">
        <v>14.5</v>
      </c>
      <c r="P24" s="392">
        <f t="shared" si="1"/>
        <v>336.27586206896552</v>
      </c>
      <c r="Q24" s="392">
        <f t="shared" si="1"/>
        <v>331.44827586206895</v>
      </c>
      <c r="R24" s="392">
        <f t="shared" si="1"/>
        <v>96</v>
      </c>
      <c r="S24" s="431">
        <v>17</v>
      </c>
    </row>
    <row r="25" spans="1:19" x14ac:dyDescent="0.25">
      <c r="A25" s="13">
        <v>20</v>
      </c>
      <c r="B25" s="14" t="s">
        <v>116</v>
      </c>
      <c r="C25" s="14" t="s">
        <v>14</v>
      </c>
      <c r="D25" s="449">
        <v>219.37729999999999</v>
      </c>
      <c r="E25" s="392">
        <v>123</v>
      </c>
      <c r="F25" s="450">
        <v>353</v>
      </c>
      <c r="G25" s="482">
        <v>10.46119</v>
      </c>
      <c r="H25" s="407">
        <v>58.083829999999999</v>
      </c>
      <c r="I25" s="483">
        <f t="shared" si="2"/>
        <v>6.076259815577</v>
      </c>
      <c r="J25" s="17">
        <v>4065</v>
      </c>
      <c r="K25" s="392">
        <v>4120</v>
      </c>
      <c r="L25" s="392">
        <v>1167</v>
      </c>
      <c r="M25" s="407">
        <f t="shared" ref="M25:M88" si="4">K25/J25*100</f>
        <v>101.3530135301353</v>
      </c>
      <c r="N25" s="392">
        <f t="shared" ref="N25:N88" si="5">L25/K25*365</f>
        <v>103.3871359223301</v>
      </c>
      <c r="O25" s="431">
        <v>9.5</v>
      </c>
      <c r="P25" s="392">
        <f t="shared" si="1"/>
        <v>427.89473684210526</v>
      </c>
      <c r="Q25" s="392">
        <f t="shared" si="1"/>
        <v>433.68421052631578</v>
      </c>
      <c r="R25" s="392">
        <f t="shared" si="1"/>
        <v>122.84210526315789</v>
      </c>
      <c r="S25" s="431">
        <v>18</v>
      </c>
    </row>
    <row r="26" spans="1:19" x14ac:dyDescent="0.25">
      <c r="A26" s="13">
        <v>21</v>
      </c>
      <c r="B26" s="14" t="s">
        <v>22</v>
      </c>
      <c r="C26" s="14" t="s">
        <v>14</v>
      </c>
      <c r="D26" s="449">
        <v>179.02799999999999</v>
      </c>
      <c r="E26" s="392">
        <v>136</v>
      </c>
      <c r="F26" s="450">
        <v>249.5</v>
      </c>
      <c r="G26" s="482">
        <v>8.4210530000000006</v>
      </c>
      <c r="H26" s="407">
        <v>60.952379999999998</v>
      </c>
      <c r="I26" s="483">
        <f t="shared" si="2"/>
        <v>5.1328322245614002</v>
      </c>
      <c r="J26" s="17">
        <v>2876</v>
      </c>
      <c r="K26" s="392">
        <v>2977</v>
      </c>
      <c r="L26" s="392">
        <v>535</v>
      </c>
      <c r="M26" s="407">
        <f t="shared" si="4"/>
        <v>103.51182197496523</v>
      </c>
      <c r="N26" s="392">
        <f t="shared" si="5"/>
        <v>65.594558280147794</v>
      </c>
      <c r="O26" s="431">
        <v>6.65</v>
      </c>
      <c r="P26" s="392">
        <f t="shared" si="1"/>
        <v>432.48120300751879</v>
      </c>
      <c r="Q26" s="392">
        <f t="shared" si="1"/>
        <v>447.66917293233081</v>
      </c>
      <c r="R26" s="392">
        <f t="shared" si="1"/>
        <v>80.451127819548873</v>
      </c>
      <c r="S26" s="431">
        <v>14</v>
      </c>
    </row>
    <row r="27" spans="1:19" x14ac:dyDescent="0.25">
      <c r="A27" s="13">
        <v>22</v>
      </c>
      <c r="B27" s="14" t="s">
        <v>23</v>
      </c>
      <c r="C27" s="14" t="s">
        <v>14</v>
      </c>
      <c r="D27" s="449">
        <v>257.91719999999998</v>
      </c>
      <c r="E27" s="392">
        <v>190</v>
      </c>
      <c r="F27" s="450">
        <v>390</v>
      </c>
      <c r="G27" s="482">
        <v>9.4555869999999995</v>
      </c>
      <c r="H27" s="407">
        <v>50</v>
      </c>
      <c r="I27" s="483">
        <f t="shared" si="2"/>
        <v>4.7277934999999998</v>
      </c>
      <c r="J27" s="17">
        <v>1788</v>
      </c>
      <c r="K27" s="392">
        <v>1755</v>
      </c>
      <c r="L27" s="392">
        <v>348</v>
      </c>
      <c r="M27" s="407">
        <f t="shared" si="4"/>
        <v>98.154362416107389</v>
      </c>
      <c r="N27" s="392">
        <f t="shared" si="5"/>
        <v>72.376068376068375</v>
      </c>
      <c r="O27" s="431">
        <v>3.6999999999999997</v>
      </c>
      <c r="P27" s="392">
        <f t="shared" si="1"/>
        <v>483.24324324324328</v>
      </c>
      <c r="Q27" s="392">
        <f t="shared" si="1"/>
        <v>474.32432432432438</v>
      </c>
      <c r="R27" s="392">
        <f t="shared" si="1"/>
        <v>94.054054054054063</v>
      </c>
      <c r="S27" s="431">
        <v>8</v>
      </c>
    </row>
    <row r="28" spans="1:19" x14ac:dyDescent="0.25">
      <c r="A28" s="13">
        <v>23</v>
      </c>
      <c r="B28" s="14" t="s">
        <v>24</v>
      </c>
      <c r="C28" s="14" t="s">
        <v>25</v>
      </c>
      <c r="D28" s="449">
        <v>151.65280000000001</v>
      </c>
      <c r="E28" s="392">
        <v>106</v>
      </c>
      <c r="F28" s="450">
        <v>228</v>
      </c>
      <c r="G28" s="482">
        <v>7.5180730000000002</v>
      </c>
      <c r="H28" s="407">
        <v>49.606299999999997</v>
      </c>
      <c r="I28" s="483">
        <f t="shared" si="2"/>
        <v>3.7294378465990001</v>
      </c>
      <c r="J28" s="17">
        <v>5613</v>
      </c>
      <c r="K28" s="392">
        <v>5486</v>
      </c>
      <c r="L28" s="392">
        <v>1162</v>
      </c>
      <c r="M28" s="407">
        <f t="shared" si="4"/>
        <v>97.737395332264384</v>
      </c>
      <c r="N28" s="392">
        <f t="shared" si="5"/>
        <v>77.311337951148388</v>
      </c>
      <c r="O28" s="431">
        <v>16.600000000000001</v>
      </c>
      <c r="P28" s="392">
        <f t="shared" si="1"/>
        <v>338.13253012048187</v>
      </c>
      <c r="Q28" s="392">
        <f t="shared" si="1"/>
        <v>330.48192771084337</v>
      </c>
      <c r="R28" s="392">
        <f t="shared" si="1"/>
        <v>70</v>
      </c>
      <c r="S28" s="431">
        <v>24</v>
      </c>
    </row>
    <row r="29" spans="1:19" x14ac:dyDescent="0.25">
      <c r="A29" s="13">
        <v>24</v>
      </c>
      <c r="B29" s="14" t="s">
        <v>26</v>
      </c>
      <c r="C29" s="14" t="s">
        <v>25</v>
      </c>
      <c r="D29" s="449">
        <v>150.98320000000001</v>
      </c>
      <c r="E29" s="392">
        <v>113</v>
      </c>
      <c r="F29" s="450">
        <v>189</v>
      </c>
      <c r="G29" s="482">
        <v>7.7328640000000002</v>
      </c>
      <c r="H29" s="407">
        <v>64.285709999999995</v>
      </c>
      <c r="I29" s="483">
        <f t="shared" si="2"/>
        <v>4.9711265257343999</v>
      </c>
      <c r="J29" s="17">
        <v>1743</v>
      </c>
      <c r="K29" s="392">
        <v>1746</v>
      </c>
      <c r="L29" s="392">
        <v>255</v>
      </c>
      <c r="M29" s="407">
        <f t="shared" si="4"/>
        <v>100.17211703958692</v>
      </c>
      <c r="N29" s="392">
        <f t="shared" si="5"/>
        <v>53.307560137457045</v>
      </c>
      <c r="O29" s="431">
        <v>4.5</v>
      </c>
      <c r="P29" s="392">
        <f t="shared" si="1"/>
        <v>387.33333333333331</v>
      </c>
      <c r="Q29" s="392">
        <f t="shared" si="1"/>
        <v>388</v>
      </c>
      <c r="R29" s="392">
        <f t="shared" si="1"/>
        <v>56.666666666666664</v>
      </c>
      <c r="S29" s="431">
        <v>7</v>
      </c>
    </row>
    <row r="30" spans="1:19" x14ac:dyDescent="0.25">
      <c r="A30" s="13">
        <v>25</v>
      </c>
      <c r="B30" s="14" t="s">
        <v>27</v>
      </c>
      <c r="C30" s="14" t="s">
        <v>25</v>
      </c>
      <c r="D30" s="449">
        <v>284.00459999999998</v>
      </c>
      <c r="E30" s="392">
        <v>218.5</v>
      </c>
      <c r="F30" s="450">
        <v>466</v>
      </c>
      <c r="G30" s="482">
        <v>6.5462749999999996</v>
      </c>
      <c r="H30" s="407">
        <v>56</v>
      </c>
      <c r="I30" s="483">
        <f t="shared" si="2"/>
        <v>3.6659139999999995</v>
      </c>
      <c r="J30" s="17">
        <v>1470</v>
      </c>
      <c r="K30" s="392">
        <v>1513</v>
      </c>
      <c r="L30" s="392">
        <v>341</v>
      </c>
      <c r="M30" s="407">
        <f t="shared" si="4"/>
        <v>102.92517006802721</v>
      </c>
      <c r="N30" s="392">
        <f t="shared" si="5"/>
        <v>82.263714474553865</v>
      </c>
      <c r="O30" s="431">
        <v>6.75</v>
      </c>
      <c r="P30" s="392">
        <f t="shared" si="1"/>
        <v>217.77777777777777</v>
      </c>
      <c r="Q30" s="392">
        <f t="shared" si="1"/>
        <v>224.14814814814815</v>
      </c>
      <c r="R30" s="392">
        <f t="shared" si="1"/>
        <v>50.518518518518519</v>
      </c>
      <c r="S30" s="431">
        <v>8</v>
      </c>
    </row>
    <row r="31" spans="1:19" x14ac:dyDescent="0.25">
      <c r="A31" s="13">
        <v>26</v>
      </c>
      <c r="B31" s="14" t="s">
        <v>28</v>
      </c>
      <c r="C31" s="14" t="s">
        <v>25</v>
      </c>
      <c r="D31" s="449">
        <v>188.12559999999999</v>
      </c>
      <c r="E31" s="392">
        <v>127</v>
      </c>
      <c r="F31" s="450">
        <v>286</v>
      </c>
      <c r="G31" s="482">
        <v>6.9252079999999996</v>
      </c>
      <c r="H31" s="407">
        <v>39.13044</v>
      </c>
      <c r="I31" s="483">
        <f t="shared" si="2"/>
        <v>2.7098643613152</v>
      </c>
      <c r="J31" s="17">
        <v>936</v>
      </c>
      <c r="K31" s="392">
        <v>949</v>
      </c>
      <c r="L31" s="392">
        <v>187</v>
      </c>
      <c r="M31" s="407">
        <f t="shared" si="4"/>
        <v>101.38888888888889</v>
      </c>
      <c r="N31" s="392">
        <f t="shared" si="5"/>
        <v>71.92307692307692</v>
      </c>
      <c r="O31" s="431">
        <v>3</v>
      </c>
      <c r="P31" s="392">
        <f t="shared" si="1"/>
        <v>312</v>
      </c>
      <c r="Q31" s="392">
        <f t="shared" si="1"/>
        <v>316.33333333333331</v>
      </c>
      <c r="R31" s="392">
        <f t="shared" si="1"/>
        <v>62.333333333333336</v>
      </c>
      <c r="S31" s="431">
        <v>5</v>
      </c>
    </row>
    <row r="32" spans="1:19" x14ac:dyDescent="0.25">
      <c r="A32" s="13">
        <v>27</v>
      </c>
      <c r="B32" s="14" t="s">
        <v>29</v>
      </c>
      <c r="C32" s="14" t="s">
        <v>25</v>
      </c>
      <c r="D32" s="449">
        <v>236.3339</v>
      </c>
      <c r="E32" s="392">
        <v>171</v>
      </c>
      <c r="F32" s="450">
        <v>393</v>
      </c>
      <c r="G32" s="482">
        <v>12.561579999999999</v>
      </c>
      <c r="H32" s="407">
        <v>54.65117</v>
      </c>
      <c r="I32" s="483">
        <f t="shared" si="2"/>
        <v>6.8650504404859998</v>
      </c>
      <c r="J32" s="17">
        <v>1518</v>
      </c>
      <c r="K32" s="392">
        <v>1642</v>
      </c>
      <c r="L32" s="392">
        <v>312</v>
      </c>
      <c r="M32" s="407">
        <f t="shared" si="4"/>
        <v>108.16864295125164</v>
      </c>
      <c r="N32" s="392">
        <f t="shared" si="5"/>
        <v>69.354445797807557</v>
      </c>
      <c r="O32" s="431">
        <v>4.8</v>
      </c>
      <c r="P32" s="392">
        <f t="shared" si="1"/>
        <v>316.25</v>
      </c>
      <c r="Q32" s="392">
        <f t="shared" si="1"/>
        <v>342.08333333333337</v>
      </c>
      <c r="R32" s="392">
        <f t="shared" si="1"/>
        <v>65</v>
      </c>
      <c r="S32" s="431">
        <v>6</v>
      </c>
    </row>
    <row r="33" spans="1:19" x14ac:dyDescent="0.25">
      <c r="A33" s="13">
        <v>28</v>
      </c>
      <c r="B33" s="14" t="s">
        <v>30</v>
      </c>
      <c r="C33" s="14" t="s">
        <v>25</v>
      </c>
      <c r="D33" s="449">
        <v>196.31299999999999</v>
      </c>
      <c r="E33" s="392">
        <v>134</v>
      </c>
      <c r="F33" s="450">
        <v>282.5</v>
      </c>
      <c r="G33" s="482">
        <v>9.8434000000000008</v>
      </c>
      <c r="H33" s="407">
        <v>43.589739999999999</v>
      </c>
      <c r="I33" s="483">
        <f t="shared" si="2"/>
        <v>4.2907124671600005</v>
      </c>
      <c r="J33" s="17">
        <v>1094</v>
      </c>
      <c r="K33" s="392">
        <v>1131</v>
      </c>
      <c r="L33" s="392">
        <v>203</v>
      </c>
      <c r="M33" s="407">
        <f t="shared" si="4"/>
        <v>103.38208409506397</v>
      </c>
      <c r="N33" s="392">
        <f t="shared" si="5"/>
        <v>65.512820512820511</v>
      </c>
      <c r="O33" s="431">
        <v>2.75</v>
      </c>
      <c r="P33" s="392">
        <f t="shared" si="1"/>
        <v>397.81818181818181</v>
      </c>
      <c r="Q33" s="392">
        <f t="shared" si="1"/>
        <v>411.27272727272725</v>
      </c>
      <c r="R33" s="392">
        <f t="shared" si="1"/>
        <v>73.818181818181813</v>
      </c>
      <c r="S33" s="431">
        <v>6</v>
      </c>
    </row>
    <row r="34" spans="1:19" x14ac:dyDescent="0.25">
      <c r="A34" s="13">
        <v>29</v>
      </c>
      <c r="B34" s="14" t="s">
        <v>31</v>
      </c>
      <c r="C34" s="14" t="s">
        <v>25</v>
      </c>
      <c r="D34" s="449">
        <v>190.9907</v>
      </c>
      <c r="E34" s="392">
        <v>127</v>
      </c>
      <c r="F34" s="450">
        <v>273</v>
      </c>
      <c r="G34" s="482">
        <v>9.2391299999999994</v>
      </c>
      <c r="H34" s="407">
        <v>47.5</v>
      </c>
      <c r="I34" s="483">
        <f t="shared" si="2"/>
        <v>4.3885867499999991</v>
      </c>
      <c r="J34" s="17">
        <v>1353</v>
      </c>
      <c r="K34" s="392">
        <v>1385</v>
      </c>
      <c r="L34" s="392">
        <v>203</v>
      </c>
      <c r="M34" s="407">
        <f t="shared" si="4"/>
        <v>102.36511456023652</v>
      </c>
      <c r="N34" s="392">
        <f t="shared" si="5"/>
        <v>53.498194945848375</v>
      </c>
      <c r="O34" s="431">
        <v>3.2</v>
      </c>
      <c r="P34" s="392">
        <f t="shared" si="1"/>
        <v>422.8125</v>
      </c>
      <c r="Q34" s="392">
        <f t="shared" si="1"/>
        <v>432.8125</v>
      </c>
      <c r="R34" s="392">
        <f t="shared" si="1"/>
        <v>63.4375</v>
      </c>
      <c r="S34" s="431">
        <v>6</v>
      </c>
    </row>
    <row r="35" spans="1:19" x14ac:dyDescent="0.25">
      <c r="A35" s="13">
        <v>30</v>
      </c>
      <c r="B35" s="14" t="s">
        <v>32</v>
      </c>
      <c r="C35" s="14" t="s">
        <v>25</v>
      </c>
      <c r="D35" s="449">
        <v>165.91239999999999</v>
      </c>
      <c r="E35" s="392">
        <v>132</v>
      </c>
      <c r="F35" s="450">
        <v>218</v>
      </c>
      <c r="G35" s="482">
        <v>7.1516650000000004</v>
      </c>
      <c r="H35" s="407">
        <v>36.734699999999997</v>
      </c>
      <c r="I35" s="483">
        <f t="shared" si="2"/>
        <v>2.6271426827549997</v>
      </c>
      <c r="J35" s="17">
        <v>2304</v>
      </c>
      <c r="K35" s="392">
        <v>2286</v>
      </c>
      <c r="L35" s="392">
        <v>442</v>
      </c>
      <c r="M35" s="407">
        <f t="shared" si="4"/>
        <v>99.21875</v>
      </c>
      <c r="N35" s="392">
        <f t="shared" si="5"/>
        <v>70.573053368328956</v>
      </c>
      <c r="O35" s="431">
        <v>7.1</v>
      </c>
      <c r="P35" s="392">
        <f t="shared" si="1"/>
        <v>324.50704225352115</v>
      </c>
      <c r="Q35" s="392">
        <f t="shared" si="1"/>
        <v>321.97183098591552</v>
      </c>
      <c r="R35" s="392">
        <f t="shared" si="1"/>
        <v>62.253521126760567</v>
      </c>
      <c r="S35" s="431">
        <v>10</v>
      </c>
    </row>
    <row r="36" spans="1:19" x14ac:dyDescent="0.25">
      <c r="A36" s="13">
        <v>31</v>
      </c>
      <c r="B36" s="14" t="s">
        <v>33</v>
      </c>
      <c r="C36" s="14" t="s">
        <v>34</v>
      </c>
      <c r="D36" s="449">
        <v>144.2355</v>
      </c>
      <c r="E36" s="392">
        <v>107</v>
      </c>
      <c r="F36" s="450">
        <v>227</v>
      </c>
      <c r="G36" s="482">
        <v>9.7826090000000008</v>
      </c>
      <c r="H36" s="407">
        <v>42.372880000000002</v>
      </c>
      <c r="I36" s="483">
        <f t="shared" si="2"/>
        <v>4.1451731724392005</v>
      </c>
      <c r="J36" s="17">
        <v>1879</v>
      </c>
      <c r="K36" s="392">
        <v>1740</v>
      </c>
      <c r="L36" s="392">
        <v>553</v>
      </c>
      <c r="M36" s="407">
        <f t="shared" si="4"/>
        <v>92.602448110697182</v>
      </c>
      <c r="N36" s="392">
        <f t="shared" si="5"/>
        <v>116.00287356321839</v>
      </c>
      <c r="O36" s="431">
        <v>6</v>
      </c>
      <c r="P36" s="392">
        <f t="shared" si="1"/>
        <v>313.16666666666669</v>
      </c>
      <c r="Q36" s="392">
        <f t="shared" si="1"/>
        <v>290</v>
      </c>
      <c r="R36" s="392">
        <f t="shared" si="1"/>
        <v>92.166666666666671</v>
      </c>
      <c r="S36" s="431">
        <v>7</v>
      </c>
    </row>
    <row r="37" spans="1:19" x14ac:dyDescent="0.25">
      <c r="A37" s="13">
        <v>32</v>
      </c>
      <c r="B37" s="14" t="s">
        <v>35</v>
      </c>
      <c r="C37" s="14" t="s">
        <v>34</v>
      </c>
      <c r="D37" s="449">
        <v>233.5136</v>
      </c>
      <c r="E37" s="392">
        <v>146</v>
      </c>
      <c r="F37" s="450">
        <v>378</v>
      </c>
      <c r="G37" s="482">
        <v>2.8790789999999999</v>
      </c>
      <c r="H37" s="407">
        <v>48.837209999999999</v>
      </c>
      <c r="I37" s="483">
        <f t="shared" si="2"/>
        <v>1.4060618572958998</v>
      </c>
      <c r="J37" s="17">
        <v>2759</v>
      </c>
      <c r="K37" s="392">
        <v>3085</v>
      </c>
      <c r="L37" s="392">
        <v>872</v>
      </c>
      <c r="M37" s="407">
        <f t="shared" si="4"/>
        <v>111.81587531714389</v>
      </c>
      <c r="N37" s="392">
        <f t="shared" si="5"/>
        <v>103.17017828200973</v>
      </c>
      <c r="O37" s="431">
        <v>7.6</v>
      </c>
      <c r="P37" s="392">
        <f t="shared" si="1"/>
        <v>363.0263157894737</v>
      </c>
      <c r="Q37" s="392">
        <f t="shared" si="1"/>
        <v>405.92105263157896</v>
      </c>
      <c r="R37" s="392">
        <f t="shared" si="1"/>
        <v>114.73684210526316</v>
      </c>
      <c r="S37" s="431">
        <v>13</v>
      </c>
    </row>
    <row r="38" spans="1:19" x14ac:dyDescent="0.25">
      <c r="A38" s="13">
        <v>33</v>
      </c>
      <c r="B38" s="14" t="s">
        <v>36</v>
      </c>
      <c r="C38" s="14" t="s">
        <v>34</v>
      </c>
      <c r="D38" s="449">
        <v>159.0701</v>
      </c>
      <c r="E38" s="392">
        <v>110</v>
      </c>
      <c r="F38" s="450">
        <v>227</v>
      </c>
      <c r="G38" s="482">
        <v>6.3013700000000004</v>
      </c>
      <c r="H38" s="407">
        <v>40.789470000000001</v>
      </c>
      <c r="I38" s="483">
        <f t="shared" si="2"/>
        <v>2.5702954257390003</v>
      </c>
      <c r="J38" s="17">
        <v>3984</v>
      </c>
      <c r="K38" s="392">
        <v>3963</v>
      </c>
      <c r="L38" s="392">
        <v>772</v>
      </c>
      <c r="M38" s="407">
        <f t="shared" si="4"/>
        <v>99.472891566265062</v>
      </c>
      <c r="N38" s="392">
        <f t="shared" si="5"/>
        <v>71.102699974766594</v>
      </c>
      <c r="O38" s="431">
        <v>10.6</v>
      </c>
      <c r="P38" s="392">
        <f t="shared" ref="P38:R69" si="6">J38/$O38</f>
        <v>375.84905660377359</v>
      </c>
      <c r="Q38" s="392">
        <f t="shared" si="6"/>
        <v>373.8679245283019</v>
      </c>
      <c r="R38" s="392">
        <f t="shared" si="6"/>
        <v>72.830188679245282</v>
      </c>
      <c r="S38" s="431">
        <v>17</v>
      </c>
    </row>
    <row r="39" spans="1:19" x14ac:dyDescent="0.25">
      <c r="A39" s="13">
        <v>34</v>
      </c>
      <c r="B39" s="14" t="s">
        <v>37</v>
      </c>
      <c r="C39" s="14" t="s">
        <v>34</v>
      </c>
      <c r="D39" s="449">
        <v>216.1728</v>
      </c>
      <c r="E39" s="392">
        <v>138</v>
      </c>
      <c r="F39" s="450">
        <v>294</v>
      </c>
      <c r="G39" s="482">
        <v>12.965339999999999</v>
      </c>
      <c r="H39" s="407">
        <v>35.55556</v>
      </c>
      <c r="I39" s="483">
        <f t="shared" si="2"/>
        <v>4.6098992429039995</v>
      </c>
      <c r="J39" s="17">
        <v>1855</v>
      </c>
      <c r="K39" s="392">
        <v>1892</v>
      </c>
      <c r="L39" s="392">
        <v>498</v>
      </c>
      <c r="M39" s="407">
        <f t="shared" si="4"/>
        <v>101.9946091644205</v>
      </c>
      <c r="N39" s="392">
        <f t="shared" si="5"/>
        <v>96.07293868921775</v>
      </c>
      <c r="O39" s="431">
        <v>6</v>
      </c>
      <c r="P39" s="392">
        <f t="shared" si="6"/>
        <v>309.16666666666669</v>
      </c>
      <c r="Q39" s="392">
        <f t="shared" si="6"/>
        <v>315.33333333333331</v>
      </c>
      <c r="R39" s="392">
        <f t="shared" si="6"/>
        <v>83</v>
      </c>
      <c r="S39" s="431">
        <v>9</v>
      </c>
    </row>
    <row r="40" spans="1:19" x14ac:dyDescent="0.25">
      <c r="A40" s="13">
        <v>35</v>
      </c>
      <c r="B40" s="14" t="s">
        <v>38</v>
      </c>
      <c r="C40" s="14" t="s">
        <v>34</v>
      </c>
      <c r="D40" s="449">
        <v>195.31780000000001</v>
      </c>
      <c r="E40" s="392">
        <v>146</v>
      </c>
      <c r="F40" s="450">
        <v>288</v>
      </c>
      <c r="G40" s="482">
        <v>9.444445</v>
      </c>
      <c r="H40" s="407">
        <v>44.444450000000003</v>
      </c>
      <c r="I40" s="483">
        <f t="shared" si="2"/>
        <v>4.1975316358025001</v>
      </c>
      <c r="J40" s="17">
        <v>1459</v>
      </c>
      <c r="K40" s="392">
        <v>1493</v>
      </c>
      <c r="L40" s="392">
        <v>454</v>
      </c>
      <c r="M40" s="407">
        <f t="shared" si="4"/>
        <v>102.33036326250857</v>
      </c>
      <c r="N40" s="392">
        <f t="shared" si="5"/>
        <v>110.99129269926324</v>
      </c>
      <c r="O40" s="431">
        <v>4.5</v>
      </c>
      <c r="P40" s="392">
        <f t="shared" si="6"/>
        <v>324.22222222222223</v>
      </c>
      <c r="Q40" s="392">
        <f t="shared" si="6"/>
        <v>331.77777777777777</v>
      </c>
      <c r="R40" s="392">
        <f t="shared" si="6"/>
        <v>100.88888888888889</v>
      </c>
      <c r="S40" s="431">
        <v>10</v>
      </c>
    </row>
    <row r="41" spans="1:19" x14ac:dyDescent="0.25">
      <c r="A41" s="13">
        <v>36</v>
      </c>
      <c r="B41" s="14" t="s">
        <v>117</v>
      </c>
      <c r="C41" s="14" t="s">
        <v>34</v>
      </c>
      <c r="D41" s="449">
        <v>211.8639</v>
      </c>
      <c r="E41" s="392">
        <v>161</v>
      </c>
      <c r="F41" s="450">
        <v>337</v>
      </c>
      <c r="G41" s="482">
        <v>4.6467960000000001</v>
      </c>
      <c r="H41" s="407">
        <v>40.963859999999997</v>
      </c>
      <c r="I41" s="483">
        <f t="shared" si="2"/>
        <v>1.9035070079256</v>
      </c>
      <c r="J41" s="17">
        <v>6748</v>
      </c>
      <c r="K41" s="392">
        <v>8148</v>
      </c>
      <c r="L41" s="392">
        <v>2052</v>
      </c>
      <c r="M41" s="407">
        <f t="shared" si="4"/>
        <v>120.74688796680498</v>
      </c>
      <c r="N41" s="392">
        <f t="shared" si="5"/>
        <v>91.921944035346101</v>
      </c>
      <c r="O41" s="431">
        <v>18.5</v>
      </c>
      <c r="P41" s="392">
        <f t="shared" si="6"/>
        <v>364.75675675675677</v>
      </c>
      <c r="Q41" s="392">
        <f t="shared" si="6"/>
        <v>440.43243243243245</v>
      </c>
      <c r="R41" s="392">
        <f t="shared" si="6"/>
        <v>110.91891891891892</v>
      </c>
      <c r="S41" s="431">
        <v>26</v>
      </c>
    </row>
    <row r="42" spans="1:19" x14ac:dyDescent="0.25">
      <c r="A42" s="13">
        <v>37</v>
      </c>
      <c r="B42" s="14" t="s">
        <v>39</v>
      </c>
      <c r="C42" s="14" t="s">
        <v>34</v>
      </c>
      <c r="D42" s="449">
        <v>182.2097</v>
      </c>
      <c r="E42" s="392">
        <v>120</v>
      </c>
      <c r="F42" s="450">
        <v>305</v>
      </c>
      <c r="G42" s="482">
        <v>6.8552780000000002</v>
      </c>
      <c r="H42" s="407">
        <v>47.058819999999997</v>
      </c>
      <c r="I42" s="483">
        <f t="shared" si="2"/>
        <v>3.2260129345195998</v>
      </c>
      <c r="J42" s="17">
        <v>2233</v>
      </c>
      <c r="K42" s="392">
        <v>2413</v>
      </c>
      <c r="L42" s="392">
        <v>687</v>
      </c>
      <c r="M42" s="407">
        <f t="shared" si="4"/>
        <v>108.06090461262876</v>
      </c>
      <c r="N42" s="392">
        <f t="shared" si="5"/>
        <v>103.91835888934935</v>
      </c>
      <c r="O42" s="431">
        <v>5.5</v>
      </c>
      <c r="P42" s="392">
        <f t="shared" si="6"/>
        <v>406</v>
      </c>
      <c r="Q42" s="392">
        <f t="shared" si="6"/>
        <v>438.72727272727275</v>
      </c>
      <c r="R42" s="392">
        <f t="shared" si="6"/>
        <v>124.90909090909091</v>
      </c>
      <c r="S42" s="431">
        <v>9</v>
      </c>
    </row>
    <row r="43" spans="1:19" x14ac:dyDescent="0.25">
      <c r="A43" s="13">
        <v>38</v>
      </c>
      <c r="B43" s="14" t="s">
        <v>40</v>
      </c>
      <c r="C43" s="14" t="s">
        <v>34</v>
      </c>
      <c r="D43" s="449">
        <v>166.0444</v>
      </c>
      <c r="E43" s="392">
        <v>125</v>
      </c>
      <c r="F43" s="450">
        <v>246</v>
      </c>
      <c r="G43" s="482">
        <v>9.7457630000000002</v>
      </c>
      <c r="H43" s="407">
        <v>57.142859999999999</v>
      </c>
      <c r="I43" s="483">
        <f t="shared" si="2"/>
        <v>5.5690077070218003</v>
      </c>
      <c r="J43" s="17">
        <v>1370</v>
      </c>
      <c r="K43" s="392">
        <v>1383</v>
      </c>
      <c r="L43" s="392">
        <v>354</v>
      </c>
      <c r="M43" s="407">
        <f t="shared" si="4"/>
        <v>100.94890510948906</v>
      </c>
      <c r="N43" s="392">
        <f t="shared" si="5"/>
        <v>93.427331887201731</v>
      </c>
      <c r="O43" s="431">
        <v>2.9000000000000004</v>
      </c>
      <c r="P43" s="392">
        <f t="shared" si="6"/>
        <v>472.4137931034482</v>
      </c>
      <c r="Q43" s="392">
        <f t="shared" si="6"/>
        <v>476.89655172413785</v>
      </c>
      <c r="R43" s="392">
        <f t="shared" si="6"/>
        <v>122.06896551724137</v>
      </c>
      <c r="S43" s="431">
        <v>4</v>
      </c>
    </row>
    <row r="44" spans="1:19" x14ac:dyDescent="0.25">
      <c r="A44" s="13">
        <v>39</v>
      </c>
      <c r="B44" s="14" t="s">
        <v>41</v>
      </c>
      <c r="C44" s="14" t="s">
        <v>34</v>
      </c>
      <c r="D44" s="449">
        <v>148.52279999999999</v>
      </c>
      <c r="E44" s="392">
        <v>108</v>
      </c>
      <c r="F44" s="450">
        <v>235</v>
      </c>
      <c r="G44" s="482">
        <v>5.4429650000000001</v>
      </c>
      <c r="H44" s="407">
        <v>56.989249999999998</v>
      </c>
      <c r="I44" s="483">
        <f t="shared" si="2"/>
        <v>3.1019049312624998</v>
      </c>
      <c r="J44" s="17">
        <v>3094</v>
      </c>
      <c r="K44" s="392">
        <v>3403</v>
      </c>
      <c r="L44" s="392">
        <v>628</v>
      </c>
      <c r="M44" s="407">
        <f t="shared" si="4"/>
        <v>109.98707175177765</v>
      </c>
      <c r="N44" s="392">
        <f t="shared" si="5"/>
        <v>67.358213341169559</v>
      </c>
      <c r="O44" s="431">
        <v>10.5</v>
      </c>
      <c r="P44" s="392">
        <f t="shared" si="6"/>
        <v>294.66666666666669</v>
      </c>
      <c r="Q44" s="392">
        <f t="shared" si="6"/>
        <v>324.09523809523807</v>
      </c>
      <c r="R44" s="392">
        <f t="shared" si="6"/>
        <v>59.80952380952381</v>
      </c>
      <c r="S44" s="431">
        <v>15</v>
      </c>
    </row>
    <row r="45" spans="1:19" x14ac:dyDescent="0.25">
      <c r="A45" s="13">
        <v>40</v>
      </c>
      <c r="B45" s="14" t="s">
        <v>42</v>
      </c>
      <c r="C45" s="14" t="s">
        <v>34</v>
      </c>
      <c r="D45" s="449">
        <v>239.51</v>
      </c>
      <c r="E45" s="392">
        <v>173</v>
      </c>
      <c r="F45" s="450">
        <v>355</v>
      </c>
      <c r="G45" s="482">
        <v>6.6433559999999998</v>
      </c>
      <c r="H45" s="407">
        <v>59.259259999999998</v>
      </c>
      <c r="I45" s="483">
        <f t="shared" si="2"/>
        <v>3.9368036047656001</v>
      </c>
      <c r="J45" s="17">
        <v>1743</v>
      </c>
      <c r="K45" s="392">
        <v>1982</v>
      </c>
      <c r="L45" s="392">
        <v>603</v>
      </c>
      <c r="M45" s="407">
        <f t="shared" si="4"/>
        <v>113.71199082042456</v>
      </c>
      <c r="N45" s="392">
        <f t="shared" si="5"/>
        <v>111.04692230070636</v>
      </c>
      <c r="O45" s="431">
        <v>5</v>
      </c>
      <c r="P45" s="392">
        <f t="shared" si="6"/>
        <v>348.6</v>
      </c>
      <c r="Q45" s="392">
        <f t="shared" si="6"/>
        <v>396.4</v>
      </c>
      <c r="R45" s="392">
        <f t="shared" si="6"/>
        <v>120.6</v>
      </c>
      <c r="S45" s="431">
        <v>8</v>
      </c>
    </row>
    <row r="46" spans="1:19" x14ac:dyDescent="0.25">
      <c r="A46" s="13">
        <v>41</v>
      </c>
      <c r="B46" s="14" t="s">
        <v>43</v>
      </c>
      <c r="C46" s="14" t="s">
        <v>44</v>
      </c>
      <c r="D46" s="449">
        <v>284.67939999999999</v>
      </c>
      <c r="E46" s="392">
        <v>194</v>
      </c>
      <c r="F46" s="450">
        <v>454</v>
      </c>
      <c r="G46" s="482">
        <v>4.1057370000000004</v>
      </c>
      <c r="H46" s="407">
        <v>48.529409999999999</v>
      </c>
      <c r="I46" s="483">
        <f t="shared" si="2"/>
        <v>1.9924899422517002</v>
      </c>
      <c r="J46" s="17">
        <v>3446</v>
      </c>
      <c r="K46" s="392">
        <v>3871</v>
      </c>
      <c r="L46" s="392">
        <v>1223</v>
      </c>
      <c r="M46" s="407">
        <f t="shared" si="4"/>
        <v>112.33313987231573</v>
      </c>
      <c r="N46" s="392">
        <f t="shared" si="5"/>
        <v>115.3177473521054</v>
      </c>
      <c r="O46" s="431">
        <v>10</v>
      </c>
      <c r="P46" s="392">
        <f t="shared" si="6"/>
        <v>344.6</v>
      </c>
      <c r="Q46" s="392">
        <f t="shared" si="6"/>
        <v>387.1</v>
      </c>
      <c r="R46" s="392">
        <f t="shared" si="6"/>
        <v>122.3</v>
      </c>
      <c r="S46" s="431">
        <v>16</v>
      </c>
    </row>
    <row r="47" spans="1:19" x14ac:dyDescent="0.25">
      <c r="A47" s="13">
        <v>42</v>
      </c>
      <c r="B47" s="14" t="s">
        <v>45</v>
      </c>
      <c r="C47" s="14" t="s">
        <v>44</v>
      </c>
      <c r="D47" s="449">
        <v>332.65980000000002</v>
      </c>
      <c r="E47" s="392">
        <v>247.5</v>
      </c>
      <c r="F47" s="450">
        <v>512.5</v>
      </c>
      <c r="G47" s="482">
        <v>4.2836740000000004</v>
      </c>
      <c r="H47" s="407">
        <v>27.142859999999999</v>
      </c>
      <c r="I47" s="483">
        <f t="shared" si="2"/>
        <v>1.1627116366764001</v>
      </c>
      <c r="J47" s="17">
        <v>5232</v>
      </c>
      <c r="K47" s="392">
        <v>5440</v>
      </c>
      <c r="L47" s="392">
        <v>1968</v>
      </c>
      <c r="M47" s="407">
        <f t="shared" si="4"/>
        <v>103.97553516819571</v>
      </c>
      <c r="N47" s="392">
        <f t="shared" si="5"/>
        <v>132.04411764705881</v>
      </c>
      <c r="O47" s="431">
        <v>11.6</v>
      </c>
      <c r="P47" s="392">
        <f t="shared" si="6"/>
        <v>451.0344827586207</v>
      </c>
      <c r="Q47" s="392">
        <f t="shared" si="6"/>
        <v>468.9655172413793</v>
      </c>
      <c r="R47" s="392">
        <f t="shared" si="6"/>
        <v>169.65517241379311</v>
      </c>
      <c r="S47" s="431">
        <v>21</v>
      </c>
    </row>
    <row r="48" spans="1:19" x14ac:dyDescent="0.25">
      <c r="A48" s="13">
        <v>43</v>
      </c>
      <c r="B48" s="14" t="s">
        <v>46</v>
      </c>
      <c r="C48" s="14" t="s">
        <v>44</v>
      </c>
      <c r="D48" s="449">
        <v>491.33359999999999</v>
      </c>
      <c r="E48" s="392">
        <v>334</v>
      </c>
      <c r="F48" s="450">
        <v>895</v>
      </c>
      <c r="G48" s="482">
        <v>3.5666220000000002</v>
      </c>
      <c r="H48" s="407">
        <v>48.809519999999999</v>
      </c>
      <c r="I48" s="483">
        <f t="shared" si="2"/>
        <v>1.7408510784144</v>
      </c>
      <c r="J48" s="17">
        <v>5156</v>
      </c>
      <c r="K48" s="392">
        <v>6431</v>
      </c>
      <c r="L48" s="392">
        <v>4093</v>
      </c>
      <c r="M48" s="407">
        <f t="shared" si="4"/>
        <v>124.72847168347556</v>
      </c>
      <c r="N48" s="392">
        <f t="shared" si="5"/>
        <v>232.30368527445188</v>
      </c>
      <c r="O48" s="431">
        <v>16</v>
      </c>
      <c r="P48" s="392">
        <f t="shared" si="6"/>
        <v>322.25</v>
      </c>
      <c r="Q48" s="392">
        <f t="shared" si="6"/>
        <v>401.9375</v>
      </c>
      <c r="R48" s="392">
        <f t="shared" si="6"/>
        <v>255.8125</v>
      </c>
      <c r="S48" s="431">
        <v>24</v>
      </c>
    </row>
    <row r="49" spans="1:19" x14ac:dyDescent="0.25">
      <c r="A49" s="13">
        <v>44</v>
      </c>
      <c r="B49" s="14" t="s">
        <v>47</v>
      </c>
      <c r="C49" s="14" t="s">
        <v>44</v>
      </c>
      <c r="D49" s="449">
        <v>266.43279999999999</v>
      </c>
      <c r="E49" s="392">
        <v>174</v>
      </c>
      <c r="F49" s="450">
        <v>365</v>
      </c>
      <c r="G49" s="482">
        <v>6.9475239999999996</v>
      </c>
      <c r="H49" s="407">
        <v>54.666670000000003</v>
      </c>
      <c r="I49" s="483">
        <f t="shared" si="2"/>
        <v>3.7979800182507999</v>
      </c>
      <c r="J49" s="17">
        <v>2657</v>
      </c>
      <c r="K49" s="392">
        <v>2868</v>
      </c>
      <c r="L49" s="392">
        <v>845</v>
      </c>
      <c r="M49" s="407">
        <f t="shared" si="4"/>
        <v>107.94128716597666</v>
      </c>
      <c r="N49" s="392">
        <f t="shared" si="5"/>
        <v>107.54009762900976</v>
      </c>
      <c r="O49" s="431">
        <v>7</v>
      </c>
      <c r="P49" s="392">
        <f t="shared" si="6"/>
        <v>379.57142857142856</v>
      </c>
      <c r="Q49" s="392">
        <f t="shared" si="6"/>
        <v>409.71428571428572</v>
      </c>
      <c r="R49" s="392">
        <f t="shared" si="6"/>
        <v>120.71428571428571</v>
      </c>
      <c r="S49" s="431">
        <v>12</v>
      </c>
    </row>
    <row r="50" spans="1:19" x14ac:dyDescent="0.25">
      <c r="A50" s="13">
        <v>45</v>
      </c>
      <c r="B50" s="14" t="s">
        <v>48</v>
      </c>
      <c r="C50" s="14" t="s">
        <v>44</v>
      </c>
      <c r="D50" s="449">
        <v>404.56540000000001</v>
      </c>
      <c r="E50" s="392">
        <v>284</v>
      </c>
      <c r="F50" s="450">
        <v>576</v>
      </c>
      <c r="G50" s="482">
        <v>9.2600999999999996</v>
      </c>
      <c r="H50" s="407">
        <v>65.384609999999995</v>
      </c>
      <c r="I50" s="483">
        <f t="shared" si="2"/>
        <v>6.0546802706099996</v>
      </c>
      <c r="J50" s="17">
        <v>7093</v>
      </c>
      <c r="K50" s="392">
        <v>5928</v>
      </c>
      <c r="L50" s="392">
        <v>3770</v>
      </c>
      <c r="M50" s="407">
        <f t="shared" si="4"/>
        <v>83.575355984773722</v>
      </c>
      <c r="N50" s="392">
        <f t="shared" si="5"/>
        <v>232.12719298245614</v>
      </c>
      <c r="O50" s="431">
        <v>14.5</v>
      </c>
      <c r="P50" s="392">
        <f t="shared" si="6"/>
        <v>489.17241379310343</v>
      </c>
      <c r="Q50" s="392">
        <f t="shared" si="6"/>
        <v>408.82758620689657</v>
      </c>
      <c r="R50" s="392">
        <f t="shared" si="6"/>
        <v>260</v>
      </c>
      <c r="S50" s="431">
        <v>22</v>
      </c>
    </row>
    <row r="51" spans="1:19" x14ac:dyDescent="0.25">
      <c r="A51" s="13">
        <v>46</v>
      </c>
      <c r="B51" s="14" t="s">
        <v>49</v>
      </c>
      <c r="C51" s="14" t="s">
        <v>44</v>
      </c>
      <c r="D51" s="449">
        <v>382.9348</v>
      </c>
      <c r="E51" s="392">
        <v>297</v>
      </c>
      <c r="F51" s="450">
        <v>476</v>
      </c>
      <c r="G51" s="482">
        <v>7.8197479999999997</v>
      </c>
      <c r="H51" s="407">
        <v>49.549550000000004</v>
      </c>
      <c r="I51" s="483">
        <f t="shared" si="2"/>
        <v>3.8746499451340002</v>
      </c>
      <c r="J51" s="17">
        <v>3713</v>
      </c>
      <c r="K51" s="392">
        <v>3473</v>
      </c>
      <c r="L51" s="392">
        <v>1618</v>
      </c>
      <c r="M51" s="407">
        <f t="shared" si="4"/>
        <v>93.536224077565308</v>
      </c>
      <c r="N51" s="392">
        <f t="shared" si="5"/>
        <v>170.04606968039158</v>
      </c>
      <c r="O51" s="431">
        <v>10</v>
      </c>
      <c r="P51" s="392">
        <f t="shared" si="6"/>
        <v>371.3</v>
      </c>
      <c r="Q51" s="392">
        <f t="shared" si="6"/>
        <v>347.3</v>
      </c>
      <c r="R51" s="392">
        <f t="shared" si="6"/>
        <v>161.80000000000001</v>
      </c>
      <c r="S51" s="431">
        <v>15</v>
      </c>
    </row>
    <row r="52" spans="1:19" x14ac:dyDescent="0.25">
      <c r="A52" s="13">
        <v>47</v>
      </c>
      <c r="B52" s="14" t="s">
        <v>50</v>
      </c>
      <c r="C52" s="14" t="s">
        <v>44</v>
      </c>
      <c r="D52" s="449">
        <v>325.82850000000002</v>
      </c>
      <c r="E52" s="392">
        <v>232</v>
      </c>
      <c r="F52" s="450">
        <v>460</v>
      </c>
      <c r="G52" s="482">
        <v>5.7565790000000003</v>
      </c>
      <c r="H52" s="407">
        <v>60.714289999999998</v>
      </c>
      <c r="I52" s="483">
        <f t="shared" si="2"/>
        <v>3.4950660681391001</v>
      </c>
      <c r="J52" s="17">
        <v>2768</v>
      </c>
      <c r="K52" s="392">
        <v>3132</v>
      </c>
      <c r="L52" s="392">
        <v>1274</v>
      </c>
      <c r="M52" s="407">
        <f t="shared" si="4"/>
        <v>113.15028901734104</v>
      </c>
      <c r="N52" s="392">
        <f t="shared" si="5"/>
        <v>148.47062579821201</v>
      </c>
      <c r="O52" s="431">
        <v>9</v>
      </c>
      <c r="P52" s="392">
        <f t="shared" si="6"/>
        <v>307.55555555555554</v>
      </c>
      <c r="Q52" s="392">
        <f t="shared" si="6"/>
        <v>348</v>
      </c>
      <c r="R52" s="392">
        <f t="shared" si="6"/>
        <v>141.55555555555554</v>
      </c>
      <c r="S52" s="431">
        <v>12</v>
      </c>
    </row>
    <row r="53" spans="1:19" x14ac:dyDescent="0.25">
      <c r="A53" s="13">
        <v>48</v>
      </c>
      <c r="B53" s="14" t="s">
        <v>51</v>
      </c>
      <c r="C53" s="14" t="s">
        <v>44</v>
      </c>
      <c r="D53" s="449">
        <v>253.03899999999999</v>
      </c>
      <c r="E53" s="392">
        <v>175</v>
      </c>
      <c r="F53" s="450">
        <v>367.5</v>
      </c>
      <c r="G53" s="482">
        <v>4.711538</v>
      </c>
      <c r="H53" s="407">
        <v>51.851849999999999</v>
      </c>
      <c r="I53" s="483">
        <f t="shared" si="2"/>
        <v>2.4430196164529998</v>
      </c>
      <c r="J53" s="17">
        <v>5215</v>
      </c>
      <c r="K53" s="392">
        <v>5424</v>
      </c>
      <c r="L53" s="392">
        <v>1779</v>
      </c>
      <c r="M53" s="407">
        <f t="shared" si="4"/>
        <v>104.00767018216683</v>
      </c>
      <c r="N53" s="392">
        <f t="shared" si="5"/>
        <v>119.71515486725664</v>
      </c>
      <c r="O53" s="431">
        <v>16.200000000000003</v>
      </c>
      <c r="P53" s="392">
        <f t="shared" si="6"/>
        <v>321.91358024691351</v>
      </c>
      <c r="Q53" s="392">
        <f t="shared" si="6"/>
        <v>334.81481481481478</v>
      </c>
      <c r="R53" s="392">
        <f t="shared" si="6"/>
        <v>109.8148148148148</v>
      </c>
      <c r="S53" s="431">
        <v>25</v>
      </c>
    </row>
    <row r="54" spans="1:19" x14ac:dyDescent="0.25">
      <c r="A54" s="13">
        <v>49</v>
      </c>
      <c r="B54" s="14" t="s">
        <v>52</v>
      </c>
      <c r="C54" s="14" t="s">
        <v>44</v>
      </c>
      <c r="D54" s="449">
        <v>265.65480000000002</v>
      </c>
      <c r="E54" s="392">
        <v>195</v>
      </c>
      <c r="F54" s="450">
        <v>379</v>
      </c>
      <c r="G54" s="482">
        <v>4.5310370000000004</v>
      </c>
      <c r="H54" s="407">
        <v>41.558439999999997</v>
      </c>
      <c r="I54" s="483">
        <f t="shared" si="2"/>
        <v>1.8830282930227999</v>
      </c>
      <c r="J54" s="17">
        <v>4826</v>
      </c>
      <c r="K54" s="392">
        <v>4917</v>
      </c>
      <c r="L54" s="392">
        <v>1523</v>
      </c>
      <c r="M54" s="407">
        <f t="shared" si="4"/>
        <v>101.8856195607128</v>
      </c>
      <c r="N54" s="392">
        <f t="shared" si="5"/>
        <v>113.05572503559081</v>
      </c>
      <c r="O54" s="431">
        <v>13.25</v>
      </c>
      <c r="P54" s="392">
        <f t="shared" si="6"/>
        <v>364.22641509433964</v>
      </c>
      <c r="Q54" s="392">
        <f t="shared" si="6"/>
        <v>371.09433962264148</v>
      </c>
      <c r="R54" s="392">
        <f t="shared" si="6"/>
        <v>114.94339622641509</v>
      </c>
      <c r="S54" s="431">
        <v>22</v>
      </c>
    </row>
    <row r="55" spans="1:19" x14ac:dyDescent="0.25">
      <c r="A55" s="13">
        <v>50</v>
      </c>
      <c r="B55" s="14" t="s">
        <v>53</v>
      </c>
      <c r="C55" s="14" t="s">
        <v>44</v>
      </c>
      <c r="D55" s="449">
        <v>388.37290000000002</v>
      </c>
      <c r="E55" s="392">
        <v>240</v>
      </c>
      <c r="F55" s="450">
        <v>680</v>
      </c>
      <c r="G55" s="482">
        <v>7.2459319999999998</v>
      </c>
      <c r="H55" s="407">
        <v>64.130439999999993</v>
      </c>
      <c r="I55" s="483">
        <f t="shared" si="2"/>
        <v>4.6468480737007996</v>
      </c>
      <c r="J55" s="17">
        <v>6502</v>
      </c>
      <c r="K55" s="392">
        <v>7414</v>
      </c>
      <c r="L55" s="392">
        <v>3170</v>
      </c>
      <c r="M55" s="407">
        <f t="shared" si="4"/>
        <v>114.02645339895416</v>
      </c>
      <c r="N55" s="392">
        <f t="shared" si="5"/>
        <v>156.06285405988669</v>
      </c>
      <c r="O55" s="431">
        <v>15.1</v>
      </c>
      <c r="P55" s="392">
        <f t="shared" si="6"/>
        <v>430.59602649006621</v>
      </c>
      <c r="Q55" s="392">
        <f t="shared" si="6"/>
        <v>490.99337748344374</v>
      </c>
      <c r="R55" s="392">
        <f t="shared" si="6"/>
        <v>209.93377483443709</v>
      </c>
      <c r="S55" s="431">
        <v>24</v>
      </c>
    </row>
    <row r="56" spans="1:19" x14ac:dyDescent="0.25">
      <c r="A56" s="13">
        <v>51</v>
      </c>
      <c r="B56" s="14" t="s">
        <v>54</v>
      </c>
      <c r="C56" s="14" t="s">
        <v>55</v>
      </c>
      <c r="D56" s="449">
        <v>222.95949999999999</v>
      </c>
      <c r="E56" s="392">
        <v>126</v>
      </c>
      <c r="F56" s="450">
        <v>354</v>
      </c>
      <c r="G56" s="482">
        <v>7.4324329999999996</v>
      </c>
      <c r="H56" s="407">
        <v>53.061219999999999</v>
      </c>
      <c r="I56" s="483">
        <f t="shared" si="2"/>
        <v>3.9437396254825994</v>
      </c>
      <c r="J56" s="17">
        <v>1646</v>
      </c>
      <c r="K56" s="392">
        <v>1766</v>
      </c>
      <c r="L56" s="392">
        <v>492</v>
      </c>
      <c r="M56" s="407">
        <f t="shared" si="4"/>
        <v>107.29040097205346</v>
      </c>
      <c r="N56" s="392">
        <f t="shared" si="5"/>
        <v>101.68742921857304</v>
      </c>
      <c r="O56" s="431">
        <v>6.4</v>
      </c>
      <c r="P56" s="392">
        <f t="shared" si="6"/>
        <v>257.1875</v>
      </c>
      <c r="Q56" s="392">
        <f t="shared" si="6"/>
        <v>275.9375</v>
      </c>
      <c r="R56" s="392">
        <f t="shared" si="6"/>
        <v>76.875</v>
      </c>
      <c r="S56" s="431">
        <v>10</v>
      </c>
    </row>
    <row r="57" spans="1:19" x14ac:dyDescent="0.25">
      <c r="A57" s="13">
        <v>52</v>
      </c>
      <c r="B57" s="14" t="s">
        <v>56</v>
      </c>
      <c r="C57" s="14" t="s">
        <v>55</v>
      </c>
      <c r="D57" s="449">
        <v>229.66079999999999</v>
      </c>
      <c r="E57" s="392">
        <v>174</v>
      </c>
      <c r="F57" s="450">
        <v>317</v>
      </c>
      <c r="G57" s="482">
        <v>8.474577</v>
      </c>
      <c r="H57" s="407">
        <v>22.689080000000001</v>
      </c>
      <c r="I57" s="483">
        <f t="shared" si="2"/>
        <v>1.9228035551916001</v>
      </c>
      <c r="J57" s="17">
        <v>4006</v>
      </c>
      <c r="K57" s="392">
        <v>4019</v>
      </c>
      <c r="L57" s="392">
        <v>1247</v>
      </c>
      <c r="M57" s="407">
        <f t="shared" si="4"/>
        <v>100.32451323015476</v>
      </c>
      <c r="N57" s="392">
        <f t="shared" si="5"/>
        <v>113.25080865887037</v>
      </c>
      <c r="O57" s="431">
        <v>10.6</v>
      </c>
      <c r="P57" s="392">
        <f t="shared" si="6"/>
        <v>377.92452830188682</v>
      </c>
      <c r="Q57" s="392">
        <f t="shared" si="6"/>
        <v>379.15094339622641</v>
      </c>
      <c r="R57" s="392">
        <f t="shared" si="6"/>
        <v>117.64150943396227</v>
      </c>
      <c r="S57" s="431">
        <v>18</v>
      </c>
    </row>
    <row r="58" spans="1:19" x14ac:dyDescent="0.25">
      <c r="A58" s="13">
        <v>53</v>
      </c>
      <c r="B58" s="14" t="s">
        <v>57</v>
      </c>
      <c r="C58" s="14" t="s">
        <v>55</v>
      </c>
      <c r="D58" s="449">
        <v>301.19990000000001</v>
      </c>
      <c r="E58" s="392">
        <v>178</v>
      </c>
      <c r="F58" s="450">
        <v>425</v>
      </c>
      <c r="G58" s="482">
        <v>14.927350000000001</v>
      </c>
      <c r="H58" s="407">
        <v>54.945059999999998</v>
      </c>
      <c r="I58" s="483">
        <f t="shared" si="2"/>
        <v>8.2018414139099995</v>
      </c>
      <c r="J58" s="17">
        <v>1748</v>
      </c>
      <c r="K58" s="392">
        <v>1680</v>
      </c>
      <c r="L58" s="392">
        <v>793</v>
      </c>
      <c r="M58" s="407">
        <f t="shared" si="4"/>
        <v>96.109839816933643</v>
      </c>
      <c r="N58" s="392">
        <f t="shared" si="5"/>
        <v>172.28869047619048</v>
      </c>
      <c r="O58" s="431">
        <v>4.6500000000000004</v>
      </c>
      <c r="P58" s="392">
        <f t="shared" si="6"/>
        <v>375.91397849462362</v>
      </c>
      <c r="Q58" s="392">
        <f t="shared" si="6"/>
        <v>361.29032258064512</v>
      </c>
      <c r="R58" s="392">
        <f t="shared" si="6"/>
        <v>170.53763440860214</v>
      </c>
      <c r="S58" s="431">
        <v>10</v>
      </c>
    </row>
    <row r="59" spans="1:19" x14ac:dyDescent="0.25">
      <c r="A59" s="13">
        <v>54</v>
      </c>
      <c r="B59" s="14" t="s">
        <v>58</v>
      </c>
      <c r="C59" s="14" t="s">
        <v>55</v>
      </c>
      <c r="D59" s="449">
        <v>312.90519999999998</v>
      </c>
      <c r="E59" s="392">
        <v>180</v>
      </c>
      <c r="F59" s="450">
        <v>615.5</v>
      </c>
      <c r="G59" s="482">
        <v>10.13072</v>
      </c>
      <c r="H59" s="407">
        <v>40.384610000000002</v>
      </c>
      <c r="I59" s="483">
        <f t="shared" si="2"/>
        <v>4.0912517621919999</v>
      </c>
      <c r="J59" s="17">
        <v>1302</v>
      </c>
      <c r="K59" s="392">
        <v>1433</v>
      </c>
      <c r="L59" s="392">
        <v>490</v>
      </c>
      <c r="M59" s="407">
        <f t="shared" si="4"/>
        <v>110.06144393241169</v>
      </c>
      <c r="N59" s="392">
        <f t="shared" si="5"/>
        <v>124.80809490579205</v>
      </c>
      <c r="O59" s="431">
        <v>4</v>
      </c>
      <c r="P59" s="392">
        <f t="shared" si="6"/>
        <v>325.5</v>
      </c>
      <c r="Q59" s="392">
        <f t="shared" si="6"/>
        <v>358.25</v>
      </c>
      <c r="R59" s="392">
        <f t="shared" si="6"/>
        <v>122.5</v>
      </c>
      <c r="S59" s="431">
        <v>8</v>
      </c>
    </row>
    <row r="60" spans="1:19" x14ac:dyDescent="0.25">
      <c r="A60" s="13">
        <v>55</v>
      </c>
      <c r="B60" s="14" t="s">
        <v>59</v>
      </c>
      <c r="C60" s="14" t="s">
        <v>55</v>
      </c>
      <c r="D60" s="449">
        <v>165.84690000000001</v>
      </c>
      <c r="E60" s="392">
        <v>133</v>
      </c>
      <c r="F60" s="450">
        <v>197</v>
      </c>
      <c r="G60" s="482">
        <v>4.4685990000000002</v>
      </c>
      <c r="H60" s="407">
        <v>62.857140000000001</v>
      </c>
      <c r="I60" s="483">
        <f t="shared" si="2"/>
        <v>2.8088335294686004</v>
      </c>
      <c r="J60" s="17">
        <v>2330</v>
      </c>
      <c r="K60" s="392">
        <v>2377</v>
      </c>
      <c r="L60" s="392">
        <v>322</v>
      </c>
      <c r="M60" s="407">
        <f t="shared" si="4"/>
        <v>102.01716738197423</v>
      </c>
      <c r="N60" s="392">
        <f t="shared" si="5"/>
        <v>49.44467816575515</v>
      </c>
      <c r="O60" s="431">
        <v>7.1</v>
      </c>
      <c r="P60" s="392">
        <f t="shared" si="6"/>
        <v>328.16901408450707</v>
      </c>
      <c r="Q60" s="392">
        <f t="shared" si="6"/>
        <v>334.78873239436621</v>
      </c>
      <c r="R60" s="392">
        <f t="shared" si="6"/>
        <v>45.352112676056343</v>
      </c>
      <c r="S60" s="431">
        <v>11</v>
      </c>
    </row>
    <row r="61" spans="1:19" x14ac:dyDescent="0.25">
      <c r="A61" s="13">
        <v>56</v>
      </c>
      <c r="B61" s="14" t="s">
        <v>60</v>
      </c>
      <c r="C61" s="14" t="s">
        <v>55</v>
      </c>
      <c r="D61" s="449">
        <v>252.4496</v>
      </c>
      <c r="E61" s="392">
        <v>182</v>
      </c>
      <c r="F61" s="450">
        <v>398</v>
      </c>
      <c r="G61" s="482">
        <v>8.3705359999999995</v>
      </c>
      <c r="H61" s="407">
        <v>27.77778</v>
      </c>
      <c r="I61" s="483">
        <f t="shared" si="2"/>
        <v>2.3251490749007999</v>
      </c>
      <c r="J61" s="17">
        <v>4753</v>
      </c>
      <c r="K61" s="392">
        <v>4427</v>
      </c>
      <c r="L61" s="392">
        <v>2031</v>
      </c>
      <c r="M61" s="407">
        <f t="shared" si="4"/>
        <v>93.141173995371346</v>
      </c>
      <c r="N61" s="392">
        <f t="shared" si="5"/>
        <v>167.45312852947819</v>
      </c>
      <c r="O61" s="431">
        <v>13.5</v>
      </c>
      <c r="P61" s="392">
        <f t="shared" si="6"/>
        <v>352.07407407407408</v>
      </c>
      <c r="Q61" s="392">
        <f t="shared" si="6"/>
        <v>327.92592592592592</v>
      </c>
      <c r="R61" s="392">
        <f t="shared" si="6"/>
        <v>150.44444444444446</v>
      </c>
      <c r="S61" s="431">
        <v>20</v>
      </c>
    </row>
    <row r="62" spans="1:19" x14ac:dyDescent="0.25">
      <c r="A62" s="13">
        <v>57</v>
      </c>
      <c r="B62" s="14" t="s">
        <v>61</v>
      </c>
      <c r="C62" s="14" t="s">
        <v>55</v>
      </c>
      <c r="D62" s="449">
        <v>215.613</v>
      </c>
      <c r="E62" s="392">
        <v>133</v>
      </c>
      <c r="F62" s="450">
        <v>371</v>
      </c>
      <c r="G62" s="482">
        <v>6.9148940000000003</v>
      </c>
      <c r="H62" s="407">
        <v>47.826090000000001</v>
      </c>
      <c r="I62" s="483">
        <f t="shared" si="2"/>
        <v>3.3071234278446</v>
      </c>
      <c r="J62" s="17">
        <v>1588</v>
      </c>
      <c r="K62" s="392">
        <v>1701</v>
      </c>
      <c r="L62" s="392">
        <v>464</v>
      </c>
      <c r="M62" s="407">
        <f t="shared" si="4"/>
        <v>107.11586901763224</v>
      </c>
      <c r="N62" s="392">
        <f t="shared" si="5"/>
        <v>99.564961787184004</v>
      </c>
      <c r="O62" s="431">
        <v>5</v>
      </c>
      <c r="P62" s="392">
        <f t="shared" si="6"/>
        <v>317.60000000000002</v>
      </c>
      <c r="Q62" s="392">
        <f t="shared" si="6"/>
        <v>340.2</v>
      </c>
      <c r="R62" s="392">
        <f t="shared" si="6"/>
        <v>92.8</v>
      </c>
      <c r="S62" s="431">
        <v>7</v>
      </c>
    </row>
    <row r="63" spans="1:19" x14ac:dyDescent="0.25">
      <c r="A63" s="13">
        <v>58</v>
      </c>
      <c r="B63" s="14" t="s">
        <v>62</v>
      </c>
      <c r="C63" s="14" t="s">
        <v>55</v>
      </c>
      <c r="D63" s="449">
        <v>388.13580000000002</v>
      </c>
      <c r="E63" s="392">
        <v>286</v>
      </c>
      <c r="F63" s="450">
        <v>700</v>
      </c>
      <c r="G63" s="482">
        <v>11.28205</v>
      </c>
      <c r="H63" s="407">
        <v>18.421050000000001</v>
      </c>
      <c r="I63" s="483">
        <f t="shared" si="2"/>
        <v>2.0782720715250003</v>
      </c>
      <c r="J63" s="17">
        <v>935</v>
      </c>
      <c r="K63" s="392">
        <v>966</v>
      </c>
      <c r="L63" s="392">
        <v>501</v>
      </c>
      <c r="M63" s="407">
        <f t="shared" si="4"/>
        <v>103.31550802139037</v>
      </c>
      <c r="N63" s="392">
        <f t="shared" si="5"/>
        <v>189.30124223602485</v>
      </c>
      <c r="O63" s="431">
        <v>3.95</v>
      </c>
      <c r="P63" s="392">
        <f t="shared" si="6"/>
        <v>236.70886075949366</v>
      </c>
      <c r="Q63" s="392">
        <f t="shared" si="6"/>
        <v>244.55696202531644</v>
      </c>
      <c r="R63" s="392">
        <f t="shared" si="6"/>
        <v>126.83544303797468</v>
      </c>
      <c r="S63" s="431">
        <v>5</v>
      </c>
    </row>
    <row r="64" spans="1:19" x14ac:dyDescent="0.25">
      <c r="A64" s="13">
        <v>59</v>
      </c>
      <c r="B64" s="14" t="s">
        <v>63</v>
      </c>
      <c r="C64" s="14" t="s">
        <v>55</v>
      </c>
      <c r="D64" s="449">
        <v>168.4213</v>
      </c>
      <c r="E64" s="392">
        <v>127</v>
      </c>
      <c r="F64" s="450">
        <v>231</v>
      </c>
      <c r="G64" s="482">
        <v>7.5471700000000004</v>
      </c>
      <c r="H64" s="407">
        <v>37.096780000000003</v>
      </c>
      <c r="I64" s="483">
        <f t="shared" si="2"/>
        <v>2.7997570511260004</v>
      </c>
      <c r="J64" s="17">
        <v>2000</v>
      </c>
      <c r="K64" s="392">
        <v>1987</v>
      </c>
      <c r="L64" s="392">
        <v>541</v>
      </c>
      <c r="M64" s="407">
        <f t="shared" si="4"/>
        <v>99.350000000000009</v>
      </c>
      <c r="N64" s="392">
        <f t="shared" si="5"/>
        <v>99.378459989934584</v>
      </c>
      <c r="O64" s="431">
        <v>7.5</v>
      </c>
      <c r="P64" s="392">
        <f t="shared" si="6"/>
        <v>266.66666666666669</v>
      </c>
      <c r="Q64" s="392">
        <f t="shared" si="6"/>
        <v>264.93333333333334</v>
      </c>
      <c r="R64" s="392">
        <f t="shared" si="6"/>
        <v>72.13333333333334</v>
      </c>
      <c r="S64" s="431">
        <v>10</v>
      </c>
    </row>
    <row r="65" spans="1:19" x14ac:dyDescent="0.25">
      <c r="A65" s="13">
        <v>60</v>
      </c>
      <c r="B65" s="14" t="s">
        <v>64</v>
      </c>
      <c r="C65" s="14" t="s">
        <v>55</v>
      </c>
      <c r="D65" s="449">
        <v>172.45699999999999</v>
      </c>
      <c r="E65" s="392">
        <v>122</v>
      </c>
      <c r="F65" s="450">
        <v>221</v>
      </c>
      <c r="G65" s="482">
        <v>9.6718480000000007</v>
      </c>
      <c r="H65" s="407">
        <v>40.625</v>
      </c>
      <c r="I65" s="483">
        <f t="shared" si="2"/>
        <v>3.9291882500000002</v>
      </c>
      <c r="J65" s="17">
        <v>2899</v>
      </c>
      <c r="K65" s="392">
        <v>2984</v>
      </c>
      <c r="L65" s="392">
        <v>612</v>
      </c>
      <c r="M65" s="407">
        <f t="shared" si="4"/>
        <v>102.9320455329424</v>
      </c>
      <c r="N65" s="392">
        <f t="shared" si="5"/>
        <v>74.859249329758711</v>
      </c>
      <c r="O65" s="431">
        <v>8.1</v>
      </c>
      <c r="P65" s="392">
        <f t="shared" si="6"/>
        <v>357.90123456790127</v>
      </c>
      <c r="Q65" s="392">
        <f t="shared" si="6"/>
        <v>368.39506172839509</v>
      </c>
      <c r="R65" s="392">
        <f t="shared" si="6"/>
        <v>75.555555555555557</v>
      </c>
      <c r="S65" s="431">
        <v>15</v>
      </c>
    </row>
    <row r="66" spans="1:19" x14ac:dyDescent="0.25">
      <c r="A66" s="13">
        <v>61</v>
      </c>
      <c r="B66" s="14" t="s">
        <v>65</v>
      </c>
      <c r="C66" s="14" t="s">
        <v>55</v>
      </c>
      <c r="D66" s="449">
        <v>235.0907</v>
      </c>
      <c r="E66" s="392">
        <v>190</v>
      </c>
      <c r="F66" s="450">
        <v>365</v>
      </c>
      <c r="G66" s="482">
        <v>7.305936</v>
      </c>
      <c r="H66" s="407">
        <v>43.076920000000001</v>
      </c>
      <c r="I66" s="483">
        <f t="shared" si="2"/>
        <v>3.1471722059712</v>
      </c>
      <c r="J66" s="17">
        <v>3360</v>
      </c>
      <c r="K66" s="392">
        <v>3414</v>
      </c>
      <c r="L66" s="392">
        <v>719</v>
      </c>
      <c r="M66" s="407">
        <f t="shared" si="4"/>
        <v>101.60714285714285</v>
      </c>
      <c r="N66" s="392">
        <f t="shared" si="5"/>
        <v>76.870240187463395</v>
      </c>
      <c r="O66" s="431">
        <v>6.9</v>
      </c>
      <c r="P66" s="392">
        <f t="shared" si="6"/>
        <v>486.95652173913044</v>
      </c>
      <c r="Q66" s="392">
        <f t="shared" si="6"/>
        <v>494.78260869565213</v>
      </c>
      <c r="R66" s="392">
        <f t="shared" si="6"/>
        <v>104.20289855072463</v>
      </c>
      <c r="S66" s="431">
        <v>13</v>
      </c>
    </row>
    <row r="67" spans="1:19" x14ac:dyDescent="0.25">
      <c r="A67" s="13">
        <v>62</v>
      </c>
      <c r="B67" s="14" t="s">
        <v>66</v>
      </c>
      <c r="C67" s="14" t="s">
        <v>67</v>
      </c>
      <c r="D67" s="449">
        <v>318.29579999999999</v>
      </c>
      <c r="E67" s="392">
        <v>182</v>
      </c>
      <c r="F67" s="450">
        <v>483.5</v>
      </c>
      <c r="G67" s="482">
        <v>9.6774190000000004</v>
      </c>
      <c r="H67" s="407">
        <v>57.627119999999998</v>
      </c>
      <c r="I67" s="483">
        <f t="shared" si="2"/>
        <v>5.5768178600327998</v>
      </c>
      <c r="J67" s="17">
        <v>1805</v>
      </c>
      <c r="K67" s="392">
        <v>1888</v>
      </c>
      <c r="L67" s="392">
        <v>658</v>
      </c>
      <c r="M67" s="407">
        <f t="shared" si="4"/>
        <v>104.59833795013851</v>
      </c>
      <c r="N67" s="392">
        <f t="shared" si="5"/>
        <v>127.20868644067797</v>
      </c>
      <c r="O67" s="431">
        <v>6.3</v>
      </c>
      <c r="P67" s="392">
        <f t="shared" si="6"/>
        <v>286.50793650793651</v>
      </c>
      <c r="Q67" s="392">
        <f t="shared" si="6"/>
        <v>299.6825396825397</v>
      </c>
      <c r="R67" s="392">
        <f t="shared" si="6"/>
        <v>104.44444444444444</v>
      </c>
      <c r="S67" s="431">
        <v>10</v>
      </c>
    </row>
    <row r="68" spans="1:19" x14ac:dyDescent="0.25">
      <c r="A68" s="13">
        <v>63</v>
      </c>
      <c r="B68" s="14" t="s">
        <v>68</v>
      </c>
      <c r="C68" s="14" t="s">
        <v>67</v>
      </c>
      <c r="D68" s="449">
        <v>432.12569999999999</v>
      </c>
      <c r="E68" s="392">
        <v>260</v>
      </c>
      <c r="F68" s="450">
        <v>833</v>
      </c>
      <c r="G68" s="482">
        <v>12.645989999999999</v>
      </c>
      <c r="H68" s="407">
        <v>49.504950000000001</v>
      </c>
      <c r="I68" s="483">
        <f t="shared" si="2"/>
        <v>6.2603910265050002</v>
      </c>
      <c r="J68" s="17">
        <v>12267</v>
      </c>
      <c r="K68" s="392">
        <v>13277</v>
      </c>
      <c r="L68" s="392">
        <v>7204</v>
      </c>
      <c r="M68" s="407">
        <f t="shared" si="4"/>
        <v>108.23347191652401</v>
      </c>
      <c r="N68" s="392">
        <f t="shared" si="5"/>
        <v>198.04624538675907</v>
      </c>
      <c r="O68" s="431">
        <v>48.5</v>
      </c>
      <c r="P68" s="392">
        <f t="shared" si="6"/>
        <v>252.9278350515464</v>
      </c>
      <c r="Q68" s="392">
        <f t="shared" si="6"/>
        <v>273.7525773195876</v>
      </c>
      <c r="R68" s="392">
        <f t="shared" si="6"/>
        <v>148.53608247422682</v>
      </c>
      <c r="S68" s="431">
        <v>63</v>
      </c>
    </row>
    <row r="69" spans="1:19" x14ac:dyDescent="0.25">
      <c r="A69" s="13">
        <v>64</v>
      </c>
      <c r="B69" s="14" t="s">
        <v>69</v>
      </c>
      <c r="C69" s="14" t="s">
        <v>67</v>
      </c>
      <c r="D69" s="449">
        <v>406.14389999999997</v>
      </c>
      <c r="E69" s="392">
        <v>286</v>
      </c>
      <c r="F69" s="450">
        <v>733</v>
      </c>
      <c r="G69" s="482">
        <v>15.9292</v>
      </c>
      <c r="H69" s="407">
        <v>38.764049999999997</v>
      </c>
      <c r="I69" s="483">
        <f t="shared" si="2"/>
        <v>6.1748030525999988</v>
      </c>
      <c r="J69" s="17">
        <v>3363</v>
      </c>
      <c r="K69" s="392">
        <v>3545</v>
      </c>
      <c r="L69" s="392">
        <v>1660</v>
      </c>
      <c r="M69" s="407">
        <f t="shared" si="4"/>
        <v>105.41183467142432</v>
      </c>
      <c r="N69" s="392">
        <f t="shared" si="5"/>
        <v>170.91678420310296</v>
      </c>
      <c r="O69" s="431">
        <v>10</v>
      </c>
      <c r="P69" s="392">
        <f t="shared" si="6"/>
        <v>336.3</v>
      </c>
      <c r="Q69" s="392">
        <f t="shared" si="6"/>
        <v>354.5</v>
      </c>
      <c r="R69" s="392">
        <f t="shared" si="6"/>
        <v>166</v>
      </c>
      <c r="S69" s="431">
        <v>16</v>
      </c>
    </row>
    <row r="70" spans="1:19" x14ac:dyDescent="0.25">
      <c r="A70" s="13">
        <v>65</v>
      </c>
      <c r="B70" s="14" t="s">
        <v>70</v>
      </c>
      <c r="C70" s="14" t="s">
        <v>67</v>
      </c>
      <c r="D70" s="449">
        <v>523.56979999999999</v>
      </c>
      <c r="E70" s="392">
        <v>370</v>
      </c>
      <c r="F70" s="450">
        <v>959</v>
      </c>
      <c r="G70" s="482">
        <v>7.3373679999999997</v>
      </c>
      <c r="H70" s="407">
        <v>63.333329999999997</v>
      </c>
      <c r="I70" s="483">
        <f t="shared" si="2"/>
        <v>4.6469994887543997</v>
      </c>
      <c r="J70" s="17">
        <v>2778</v>
      </c>
      <c r="K70" s="392">
        <v>2830</v>
      </c>
      <c r="L70" s="392">
        <v>1834</v>
      </c>
      <c r="M70" s="407">
        <f t="shared" si="4"/>
        <v>101.87185025197985</v>
      </c>
      <c r="N70" s="392">
        <f t="shared" si="5"/>
        <v>236.54063604240281</v>
      </c>
      <c r="O70" s="431">
        <v>9</v>
      </c>
      <c r="P70" s="392">
        <f t="shared" ref="P70:R91" si="7">J70/$O70</f>
        <v>308.66666666666669</v>
      </c>
      <c r="Q70" s="392">
        <f t="shared" si="7"/>
        <v>314.44444444444446</v>
      </c>
      <c r="R70" s="392">
        <f t="shared" si="7"/>
        <v>203.77777777777777</v>
      </c>
      <c r="S70" s="431">
        <v>13</v>
      </c>
    </row>
    <row r="71" spans="1:19" x14ac:dyDescent="0.25">
      <c r="A71" s="13">
        <v>66</v>
      </c>
      <c r="B71" s="14" t="s">
        <v>71</v>
      </c>
      <c r="C71" s="14" t="s">
        <v>67</v>
      </c>
      <c r="D71" s="449">
        <v>345.12419999999997</v>
      </c>
      <c r="E71" s="392">
        <v>280</v>
      </c>
      <c r="F71" s="450">
        <v>507</v>
      </c>
      <c r="G71" s="482">
        <v>7.0625</v>
      </c>
      <c r="H71" s="407">
        <v>24.210529999999999</v>
      </c>
      <c r="I71" s="483">
        <f t="shared" ref="I71:I92" si="8">G71*H71/100</f>
        <v>1.7098686812499999</v>
      </c>
      <c r="J71" s="17">
        <v>2892</v>
      </c>
      <c r="K71" s="392">
        <v>3169</v>
      </c>
      <c r="L71" s="392">
        <v>1425</v>
      </c>
      <c r="M71" s="407">
        <f t="shared" si="4"/>
        <v>109.57814661134164</v>
      </c>
      <c r="N71" s="392">
        <f t="shared" si="5"/>
        <v>164.12906279583464</v>
      </c>
      <c r="O71" s="431">
        <v>8.6750000000000007</v>
      </c>
      <c r="P71" s="392">
        <f t="shared" si="7"/>
        <v>333.37175792507202</v>
      </c>
      <c r="Q71" s="392">
        <f t="shared" si="7"/>
        <v>365.30259365994232</v>
      </c>
      <c r="R71" s="392">
        <f t="shared" si="7"/>
        <v>164.2651296829971</v>
      </c>
      <c r="S71" s="431">
        <v>14</v>
      </c>
    </row>
    <row r="72" spans="1:19" x14ac:dyDescent="0.25">
      <c r="A72" s="13">
        <v>67</v>
      </c>
      <c r="B72" s="14" t="s">
        <v>72</v>
      </c>
      <c r="C72" s="14" t="s">
        <v>67</v>
      </c>
      <c r="D72" s="449">
        <v>280.33629999999999</v>
      </c>
      <c r="E72" s="392">
        <v>209</v>
      </c>
      <c r="F72" s="450">
        <v>455</v>
      </c>
      <c r="G72" s="482">
        <v>5.8823530000000002</v>
      </c>
      <c r="H72" s="407">
        <v>40.350879999999997</v>
      </c>
      <c r="I72" s="483">
        <f t="shared" si="8"/>
        <v>2.3735812002063996</v>
      </c>
      <c r="J72" s="17">
        <v>2411</v>
      </c>
      <c r="K72" s="392">
        <v>2834</v>
      </c>
      <c r="L72" s="392">
        <v>838</v>
      </c>
      <c r="M72" s="407">
        <f t="shared" si="4"/>
        <v>117.54458730817088</v>
      </c>
      <c r="N72" s="392">
        <f t="shared" si="5"/>
        <v>107.9287226534933</v>
      </c>
      <c r="O72" s="431">
        <v>6</v>
      </c>
      <c r="P72" s="392">
        <f t="shared" si="7"/>
        <v>401.83333333333331</v>
      </c>
      <c r="Q72" s="392">
        <f t="shared" si="7"/>
        <v>472.33333333333331</v>
      </c>
      <c r="R72" s="392">
        <f t="shared" si="7"/>
        <v>139.66666666666666</v>
      </c>
      <c r="S72" s="431">
        <v>12</v>
      </c>
    </row>
    <row r="73" spans="1:19" x14ac:dyDescent="0.25">
      <c r="A73" s="13">
        <v>68</v>
      </c>
      <c r="B73" s="14" t="s">
        <v>73</v>
      </c>
      <c r="C73" s="14" t="s">
        <v>67</v>
      </c>
      <c r="D73" s="449">
        <v>232.40170000000001</v>
      </c>
      <c r="E73" s="392">
        <v>167</v>
      </c>
      <c r="F73" s="450">
        <v>309</v>
      </c>
      <c r="G73" s="482">
        <v>8.4765180000000004</v>
      </c>
      <c r="H73" s="407">
        <v>42.1875</v>
      </c>
      <c r="I73" s="483">
        <f t="shared" si="8"/>
        <v>3.5760310312500003</v>
      </c>
      <c r="J73" s="17">
        <v>2010</v>
      </c>
      <c r="K73" s="392">
        <v>2120</v>
      </c>
      <c r="L73" s="392">
        <v>601</v>
      </c>
      <c r="M73" s="407">
        <f t="shared" si="4"/>
        <v>105.47263681592041</v>
      </c>
      <c r="N73" s="392">
        <f t="shared" si="5"/>
        <v>103.47405660377359</v>
      </c>
      <c r="O73" s="431">
        <v>8.5</v>
      </c>
      <c r="P73" s="392">
        <f t="shared" si="7"/>
        <v>236.47058823529412</v>
      </c>
      <c r="Q73" s="392">
        <f t="shared" si="7"/>
        <v>249.41176470588235</v>
      </c>
      <c r="R73" s="392">
        <f t="shared" si="7"/>
        <v>70.705882352941174</v>
      </c>
      <c r="S73" s="431">
        <v>14</v>
      </c>
    </row>
    <row r="74" spans="1:19" x14ac:dyDescent="0.25">
      <c r="A74" s="13">
        <v>69</v>
      </c>
      <c r="B74" s="14" t="s">
        <v>74</v>
      </c>
      <c r="C74" s="14" t="s">
        <v>67</v>
      </c>
      <c r="D74" s="449">
        <v>305.25450000000001</v>
      </c>
      <c r="E74" s="392">
        <v>229</v>
      </c>
      <c r="F74" s="450">
        <v>467</v>
      </c>
      <c r="G74" s="482">
        <v>7.2402040000000003</v>
      </c>
      <c r="H74" s="407">
        <v>42.028979999999997</v>
      </c>
      <c r="I74" s="483">
        <f t="shared" si="8"/>
        <v>3.0429838911192002</v>
      </c>
      <c r="J74" s="17">
        <v>2270</v>
      </c>
      <c r="K74" s="392">
        <v>2474</v>
      </c>
      <c r="L74" s="392">
        <v>911</v>
      </c>
      <c r="M74" s="407">
        <f t="shared" si="4"/>
        <v>108.98678414096916</v>
      </c>
      <c r="N74" s="392">
        <f t="shared" si="5"/>
        <v>134.40379951495552</v>
      </c>
      <c r="O74" s="431">
        <v>8</v>
      </c>
      <c r="P74" s="392">
        <f t="shared" si="7"/>
        <v>283.75</v>
      </c>
      <c r="Q74" s="392">
        <f t="shared" si="7"/>
        <v>309.25</v>
      </c>
      <c r="R74" s="392">
        <f t="shared" si="7"/>
        <v>113.875</v>
      </c>
      <c r="S74" s="431">
        <v>12</v>
      </c>
    </row>
    <row r="75" spans="1:19" x14ac:dyDescent="0.25">
      <c r="A75" s="13">
        <v>70</v>
      </c>
      <c r="B75" s="14" t="s">
        <v>75</v>
      </c>
      <c r="C75" s="14" t="s">
        <v>67</v>
      </c>
      <c r="D75" s="449">
        <v>203.6</v>
      </c>
      <c r="E75" s="392">
        <v>131</v>
      </c>
      <c r="F75" s="450">
        <v>328</v>
      </c>
      <c r="G75" s="482">
        <v>11.564629999999999</v>
      </c>
      <c r="H75" s="407">
        <v>21.917809999999999</v>
      </c>
      <c r="I75" s="483">
        <f t="shared" si="8"/>
        <v>2.5347136306029996</v>
      </c>
      <c r="J75" s="17">
        <v>1694</v>
      </c>
      <c r="K75" s="392">
        <v>1737</v>
      </c>
      <c r="L75" s="392">
        <v>460</v>
      </c>
      <c r="M75" s="407">
        <f t="shared" si="4"/>
        <v>102.53837072018889</v>
      </c>
      <c r="N75" s="392">
        <f t="shared" si="5"/>
        <v>96.6609096142775</v>
      </c>
      <c r="O75" s="431">
        <v>5.5</v>
      </c>
      <c r="P75" s="392">
        <f t="shared" si="7"/>
        <v>308</v>
      </c>
      <c r="Q75" s="392">
        <f t="shared" si="7"/>
        <v>315.81818181818181</v>
      </c>
      <c r="R75" s="392">
        <f t="shared" si="7"/>
        <v>83.63636363636364</v>
      </c>
      <c r="S75" s="431">
        <v>9</v>
      </c>
    </row>
    <row r="76" spans="1:19" x14ac:dyDescent="0.25">
      <c r="A76" s="13">
        <v>71</v>
      </c>
      <c r="B76" s="14" t="s">
        <v>76</v>
      </c>
      <c r="C76" s="14" t="s">
        <v>67</v>
      </c>
      <c r="D76" s="449">
        <v>321.2731</v>
      </c>
      <c r="E76" s="392">
        <v>182</v>
      </c>
      <c r="F76" s="450">
        <v>572</v>
      </c>
      <c r="G76" s="482">
        <v>8.3333340000000007</v>
      </c>
      <c r="H76" s="407">
        <v>44.444450000000003</v>
      </c>
      <c r="I76" s="483">
        <f t="shared" si="8"/>
        <v>3.7037044629630005</v>
      </c>
      <c r="J76" s="17">
        <v>2607</v>
      </c>
      <c r="K76" s="392">
        <v>2737</v>
      </c>
      <c r="L76" s="392">
        <v>1046</v>
      </c>
      <c r="M76" s="407">
        <f t="shared" si="4"/>
        <v>104.98657460682776</v>
      </c>
      <c r="N76" s="392">
        <f t="shared" si="5"/>
        <v>139.49214468396053</v>
      </c>
      <c r="O76" s="431">
        <v>8.1999999999999993</v>
      </c>
      <c r="P76" s="392">
        <f t="shared" si="7"/>
        <v>317.92682926829269</v>
      </c>
      <c r="Q76" s="392">
        <f t="shared" si="7"/>
        <v>333.78048780487808</v>
      </c>
      <c r="R76" s="392">
        <f t="shared" si="7"/>
        <v>127.56097560975611</v>
      </c>
      <c r="S76" s="431">
        <v>14</v>
      </c>
    </row>
    <row r="77" spans="1:19" x14ac:dyDescent="0.25">
      <c r="A77" s="13">
        <v>72</v>
      </c>
      <c r="B77" s="14" t="s">
        <v>77</v>
      </c>
      <c r="C77" s="14" t="s">
        <v>67</v>
      </c>
      <c r="D77" s="449">
        <v>348.3098</v>
      </c>
      <c r="E77" s="392">
        <v>225</v>
      </c>
      <c r="F77" s="450">
        <v>618</v>
      </c>
      <c r="G77" s="482">
        <v>9.6176130000000004</v>
      </c>
      <c r="H77" s="407">
        <v>47.945210000000003</v>
      </c>
      <c r="I77" s="483">
        <f t="shared" si="8"/>
        <v>4.6111847498373004</v>
      </c>
      <c r="J77" s="17">
        <v>1595</v>
      </c>
      <c r="K77" s="392">
        <v>1700</v>
      </c>
      <c r="L77" s="392">
        <v>876</v>
      </c>
      <c r="M77" s="407">
        <f t="shared" si="4"/>
        <v>106.58307210031349</v>
      </c>
      <c r="N77" s="392">
        <f t="shared" si="5"/>
        <v>188.08235294117645</v>
      </c>
      <c r="O77" s="431">
        <v>6</v>
      </c>
      <c r="P77" s="392">
        <f t="shared" si="7"/>
        <v>265.83333333333331</v>
      </c>
      <c r="Q77" s="392">
        <f t="shared" si="7"/>
        <v>283.33333333333331</v>
      </c>
      <c r="R77" s="392">
        <f t="shared" si="7"/>
        <v>146</v>
      </c>
      <c r="S77" s="431">
        <v>10</v>
      </c>
    </row>
    <row r="78" spans="1:19" x14ac:dyDescent="0.25">
      <c r="A78" s="13">
        <v>73</v>
      </c>
      <c r="B78" s="14" t="s">
        <v>78</v>
      </c>
      <c r="C78" s="14" t="s">
        <v>67</v>
      </c>
      <c r="D78" s="449">
        <v>176.75749999999999</v>
      </c>
      <c r="E78" s="392">
        <v>109</v>
      </c>
      <c r="F78" s="450">
        <v>229</v>
      </c>
      <c r="G78" s="482">
        <v>7.3000540000000003</v>
      </c>
      <c r="H78" s="407">
        <v>41.025640000000003</v>
      </c>
      <c r="I78" s="483">
        <f t="shared" si="8"/>
        <v>2.9948938738456001</v>
      </c>
      <c r="J78" s="17">
        <v>3332</v>
      </c>
      <c r="K78" s="392">
        <v>3404</v>
      </c>
      <c r="L78" s="392">
        <v>646</v>
      </c>
      <c r="M78" s="407">
        <f t="shared" si="4"/>
        <v>102.1608643457383</v>
      </c>
      <c r="N78" s="392">
        <f t="shared" si="5"/>
        <v>69.268507638072847</v>
      </c>
      <c r="O78" s="431">
        <v>8.6</v>
      </c>
      <c r="P78" s="392">
        <f t="shared" si="7"/>
        <v>387.44186046511629</v>
      </c>
      <c r="Q78" s="392">
        <f t="shared" si="7"/>
        <v>395.81395348837214</v>
      </c>
      <c r="R78" s="392">
        <f t="shared" si="7"/>
        <v>75.116279069767444</v>
      </c>
      <c r="S78" s="431">
        <v>18</v>
      </c>
    </row>
    <row r="79" spans="1:19" x14ac:dyDescent="0.25">
      <c r="A79" s="13">
        <v>74</v>
      </c>
      <c r="B79" s="14" t="s">
        <v>79</v>
      </c>
      <c r="C79" s="14" t="s">
        <v>67</v>
      </c>
      <c r="D79" s="449">
        <v>301.69600000000003</v>
      </c>
      <c r="E79" s="392">
        <v>199</v>
      </c>
      <c r="F79" s="450">
        <v>423</v>
      </c>
      <c r="G79" s="482">
        <v>9.2073660000000004</v>
      </c>
      <c r="H79" s="407">
        <v>42.168669999999999</v>
      </c>
      <c r="I79" s="483">
        <f t="shared" si="8"/>
        <v>3.8826237842322002</v>
      </c>
      <c r="J79" s="17">
        <v>2655</v>
      </c>
      <c r="K79" s="392">
        <v>2724</v>
      </c>
      <c r="L79" s="392">
        <v>1038</v>
      </c>
      <c r="M79" s="407">
        <f t="shared" si="4"/>
        <v>102.59887005649718</v>
      </c>
      <c r="N79" s="392">
        <f t="shared" si="5"/>
        <v>139.08590308370046</v>
      </c>
      <c r="O79" s="431">
        <v>7.5</v>
      </c>
      <c r="P79" s="392">
        <f t="shared" si="7"/>
        <v>354</v>
      </c>
      <c r="Q79" s="392">
        <f t="shared" si="7"/>
        <v>363.2</v>
      </c>
      <c r="R79" s="392">
        <f t="shared" si="7"/>
        <v>138.4</v>
      </c>
      <c r="S79" s="431">
        <v>13</v>
      </c>
    </row>
    <row r="80" spans="1:19" x14ac:dyDescent="0.25">
      <c r="A80" s="13">
        <v>75</v>
      </c>
      <c r="B80" s="14" t="s">
        <v>80</v>
      </c>
      <c r="C80" s="14" t="s">
        <v>67</v>
      </c>
      <c r="D80" s="449">
        <v>316.9357</v>
      </c>
      <c r="E80" s="392">
        <v>212.5</v>
      </c>
      <c r="F80" s="450">
        <v>560</v>
      </c>
      <c r="G80" s="482">
        <v>7.1428580000000004</v>
      </c>
      <c r="H80" s="407">
        <v>57.446809999999999</v>
      </c>
      <c r="I80" s="483">
        <f t="shared" si="8"/>
        <v>4.1033440638298</v>
      </c>
      <c r="J80" s="17">
        <v>1849</v>
      </c>
      <c r="K80" s="392">
        <v>1954</v>
      </c>
      <c r="L80" s="392">
        <v>921</v>
      </c>
      <c r="M80" s="407">
        <f t="shared" si="4"/>
        <v>105.67874526771229</v>
      </c>
      <c r="N80" s="392">
        <f t="shared" si="5"/>
        <v>172.03940634595699</v>
      </c>
      <c r="O80" s="431">
        <v>6</v>
      </c>
      <c r="P80" s="392">
        <f t="shared" si="7"/>
        <v>308.16666666666669</v>
      </c>
      <c r="Q80" s="392">
        <f t="shared" si="7"/>
        <v>325.66666666666669</v>
      </c>
      <c r="R80" s="392">
        <f t="shared" si="7"/>
        <v>153.5</v>
      </c>
      <c r="S80" s="431">
        <v>9</v>
      </c>
    </row>
    <row r="81" spans="1:19" x14ac:dyDescent="0.25">
      <c r="A81" s="13">
        <v>76</v>
      </c>
      <c r="B81" s="14" t="s">
        <v>81</v>
      </c>
      <c r="C81" s="14" t="s">
        <v>82</v>
      </c>
      <c r="D81" s="449">
        <v>258.57670000000002</v>
      </c>
      <c r="E81" s="392">
        <v>204</v>
      </c>
      <c r="F81" s="450">
        <v>363</v>
      </c>
      <c r="G81" s="482">
        <v>7.8847610000000001</v>
      </c>
      <c r="H81" s="407">
        <v>48.809519999999999</v>
      </c>
      <c r="I81" s="483">
        <f t="shared" si="8"/>
        <v>3.8485139972472</v>
      </c>
      <c r="J81" s="17">
        <v>2704</v>
      </c>
      <c r="K81" s="392">
        <v>3039</v>
      </c>
      <c r="L81" s="392">
        <v>1053</v>
      </c>
      <c r="M81" s="407">
        <f t="shared" si="4"/>
        <v>112.38905325443787</v>
      </c>
      <c r="N81" s="392">
        <f t="shared" si="5"/>
        <v>126.47087857847976</v>
      </c>
      <c r="O81" s="431">
        <v>9</v>
      </c>
      <c r="P81" s="392">
        <f t="shared" si="7"/>
        <v>300.44444444444446</v>
      </c>
      <c r="Q81" s="392">
        <f t="shared" si="7"/>
        <v>337.66666666666669</v>
      </c>
      <c r="R81" s="392">
        <f t="shared" si="7"/>
        <v>117</v>
      </c>
      <c r="S81" s="431">
        <v>15</v>
      </c>
    </row>
    <row r="82" spans="1:19" x14ac:dyDescent="0.25">
      <c r="A82" s="13">
        <v>77</v>
      </c>
      <c r="B82" s="14" t="s">
        <v>83</v>
      </c>
      <c r="C82" s="14" t="s">
        <v>82</v>
      </c>
      <c r="D82" s="449">
        <v>233.63409999999999</v>
      </c>
      <c r="E82" s="392">
        <v>175</v>
      </c>
      <c r="F82" s="450">
        <v>347</v>
      </c>
      <c r="G82" s="482">
        <v>5.4545450000000004</v>
      </c>
      <c r="H82" s="407">
        <v>41.071429999999999</v>
      </c>
      <c r="I82" s="483">
        <f t="shared" si="8"/>
        <v>2.2402596314935002</v>
      </c>
      <c r="J82" s="17">
        <v>5262</v>
      </c>
      <c r="K82" s="392">
        <v>5285</v>
      </c>
      <c r="L82" s="392">
        <v>1858</v>
      </c>
      <c r="M82" s="407">
        <f t="shared" si="4"/>
        <v>100.43709616115547</v>
      </c>
      <c r="N82" s="392">
        <f t="shared" si="5"/>
        <v>128.31977294228952</v>
      </c>
      <c r="O82" s="431">
        <v>14.6</v>
      </c>
      <c r="P82" s="392">
        <f t="shared" si="7"/>
        <v>360.41095890410958</v>
      </c>
      <c r="Q82" s="392">
        <f t="shared" si="7"/>
        <v>361.98630136986304</v>
      </c>
      <c r="R82" s="392">
        <f t="shared" si="7"/>
        <v>127.26027397260275</v>
      </c>
      <c r="S82" s="431">
        <v>24</v>
      </c>
    </row>
    <row r="83" spans="1:19" x14ac:dyDescent="0.25">
      <c r="A83" s="13">
        <v>78</v>
      </c>
      <c r="B83" s="14" t="s">
        <v>84</v>
      </c>
      <c r="C83" s="14" t="s">
        <v>82</v>
      </c>
      <c r="D83" s="449">
        <v>218.40100000000001</v>
      </c>
      <c r="E83" s="392">
        <v>170.5</v>
      </c>
      <c r="F83" s="450">
        <v>349</v>
      </c>
      <c r="G83" s="482">
        <v>5.134474</v>
      </c>
      <c r="H83" s="407">
        <v>68.421049999999994</v>
      </c>
      <c r="I83" s="483">
        <f t="shared" si="8"/>
        <v>3.5130610227769994</v>
      </c>
      <c r="J83" s="17">
        <v>1117</v>
      </c>
      <c r="K83" s="392">
        <v>1108</v>
      </c>
      <c r="L83" s="392">
        <v>444</v>
      </c>
      <c r="M83" s="407">
        <f t="shared" si="4"/>
        <v>99.194270367054614</v>
      </c>
      <c r="N83" s="392">
        <f t="shared" si="5"/>
        <v>146.26353790613717</v>
      </c>
      <c r="O83" s="431">
        <v>4</v>
      </c>
      <c r="P83" s="392">
        <f t="shared" si="7"/>
        <v>279.25</v>
      </c>
      <c r="Q83" s="392">
        <f t="shared" si="7"/>
        <v>277</v>
      </c>
      <c r="R83" s="392">
        <f t="shared" si="7"/>
        <v>111</v>
      </c>
      <c r="S83" s="431">
        <v>6</v>
      </c>
    </row>
    <row r="84" spans="1:19" x14ac:dyDescent="0.25">
      <c r="A84" s="13">
        <v>79</v>
      </c>
      <c r="B84" s="14" t="s">
        <v>85</v>
      </c>
      <c r="C84" s="14" t="s">
        <v>82</v>
      </c>
      <c r="D84" s="449">
        <v>197.7244</v>
      </c>
      <c r="E84" s="392">
        <v>153</v>
      </c>
      <c r="F84" s="450">
        <v>283</v>
      </c>
      <c r="G84" s="482">
        <v>3.2529319999999999</v>
      </c>
      <c r="H84" s="407">
        <v>42.276420000000002</v>
      </c>
      <c r="I84" s="483">
        <f t="shared" si="8"/>
        <v>1.3752231946344</v>
      </c>
      <c r="J84" s="17">
        <v>8632</v>
      </c>
      <c r="K84" s="392">
        <v>8734</v>
      </c>
      <c r="L84" s="392">
        <v>2485</v>
      </c>
      <c r="M84" s="407">
        <f t="shared" si="4"/>
        <v>101.18164967562558</v>
      </c>
      <c r="N84" s="392">
        <f t="shared" si="5"/>
        <v>103.84989695443096</v>
      </c>
      <c r="O84" s="431">
        <v>25</v>
      </c>
      <c r="P84" s="392">
        <f t="shared" si="7"/>
        <v>345.28</v>
      </c>
      <c r="Q84" s="392">
        <f t="shared" si="7"/>
        <v>349.36</v>
      </c>
      <c r="R84" s="392">
        <f t="shared" si="7"/>
        <v>99.4</v>
      </c>
      <c r="S84" s="431">
        <v>37</v>
      </c>
    </row>
    <row r="85" spans="1:19" x14ac:dyDescent="0.25">
      <c r="A85" s="13">
        <v>80</v>
      </c>
      <c r="B85" s="14" t="s">
        <v>86</v>
      </c>
      <c r="C85" s="14" t="s">
        <v>82</v>
      </c>
      <c r="D85" s="449">
        <v>168.78270000000001</v>
      </c>
      <c r="E85" s="392">
        <v>123</v>
      </c>
      <c r="F85" s="450">
        <v>231</v>
      </c>
      <c r="G85" s="482">
        <v>4.0439049999999996</v>
      </c>
      <c r="H85" s="407">
        <v>62.962960000000002</v>
      </c>
      <c r="I85" s="483">
        <f t="shared" si="8"/>
        <v>2.5461622875879999</v>
      </c>
      <c r="J85" s="17">
        <v>3521</v>
      </c>
      <c r="K85" s="392">
        <v>3635</v>
      </c>
      <c r="L85" s="392">
        <v>940</v>
      </c>
      <c r="M85" s="407">
        <f t="shared" si="4"/>
        <v>103.23771655779608</v>
      </c>
      <c r="N85" s="392">
        <f t="shared" si="5"/>
        <v>94.387895460797807</v>
      </c>
      <c r="O85" s="431">
        <v>10</v>
      </c>
      <c r="P85" s="392">
        <f t="shared" si="7"/>
        <v>352.1</v>
      </c>
      <c r="Q85" s="392">
        <f t="shared" si="7"/>
        <v>363.5</v>
      </c>
      <c r="R85" s="392">
        <f t="shared" si="7"/>
        <v>94</v>
      </c>
      <c r="S85" s="431">
        <v>15</v>
      </c>
    </row>
    <row r="86" spans="1:19" x14ac:dyDescent="0.25">
      <c r="A86" s="13">
        <v>81</v>
      </c>
      <c r="B86" s="14" t="s">
        <v>87</v>
      </c>
      <c r="C86" s="14" t="s">
        <v>82</v>
      </c>
      <c r="D86" s="449">
        <v>174.1669</v>
      </c>
      <c r="E86" s="392">
        <v>118</v>
      </c>
      <c r="F86" s="450">
        <v>275</v>
      </c>
      <c r="G86" s="482">
        <v>9.4098880000000005</v>
      </c>
      <c r="H86" s="407">
        <v>46.206899999999997</v>
      </c>
      <c r="I86" s="483">
        <f t="shared" si="8"/>
        <v>4.3480175382719999</v>
      </c>
      <c r="J86" s="17">
        <v>4753</v>
      </c>
      <c r="K86" s="392">
        <v>4839</v>
      </c>
      <c r="L86" s="392">
        <v>1157</v>
      </c>
      <c r="M86" s="407">
        <f t="shared" si="4"/>
        <v>101.80938354723332</v>
      </c>
      <c r="N86" s="392">
        <f t="shared" si="5"/>
        <v>87.271130398842743</v>
      </c>
      <c r="O86" s="431">
        <v>13.4</v>
      </c>
      <c r="P86" s="392">
        <f t="shared" si="7"/>
        <v>354.70149253731341</v>
      </c>
      <c r="Q86" s="392">
        <f t="shared" si="7"/>
        <v>361.1194029850746</v>
      </c>
      <c r="R86" s="392">
        <f t="shared" si="7"/>
        <v>86.343283582089555</v>
      </c>
      <c r="S86" s="431">
        <v>25</v>
      </c>
    </row>
    <row r="87" spans="1:19" x14ac:dyDescent="0.25">
      <c r="A87" s="13">
        <v>82</v>
      </c>
      <c r="B87" s="14" t="s">
        <v>88</v>
      </c>
      <c r="C87" s="14" t="s">
        <v>82</v>
      </c>
      <c r="D87" s="449">
        <v>258.1121</v>
      </c>
      <c r="E87" s="392">
        <v>191</v>
      </c>
      <c r="F87" s="450">
        <v>411</v>
      </c>
      <c r="G87" s="482">
        <v>7.4128990000000003</v>
      </c>
      <c r="H87" s="407">
        <v>55.172409999999999</v>
      </c>
      <c r="I87" s="483">
        <f t="shared" si="8"/>
        <v>4.0898750291659001</v>
      </c>
      <c r="J87" s="17">
        <v>3483</v>
      </c>
      <c r="K87" s="392">
        <v>3685</v>
      </c>
      <c r="L87" s="392">
        <v>1295</v>
      </c>
      <c r="M87" s="407">
        <f t="shared" si="4"/>
        <v>105.79959804766006</v>
      </c>
      <c r="N87" s="392">
        <f t="shared" si="5"/>
        <v>128.27001356852102</v>
      </c>
      <c r="O87" s="431">
        <v>11</v>
      </c>
      <c r="P87" s="392">
        <f t="shared" si="7"/>
        <v>316.63636363636363</v>
      </c>
      <c r="Q87" s="392">
        <f t="shared" si="7"/>
        <v>335</v>
      </c>
      <c r="R87" s="392">
        <f t="shared" si="7"/>
        <v>117.72727272727273</v>
      </c>
      <c r="S87" s="431">
        <v>18</v>
      </c>
    </row>
    <row r="88" spans="1:19" x14ac:dyDescent="0.25">
      <c r="A88" s="13">
        <v>83</v>
      </c>
      <c r="B88" s="14" t="s">
        <v>89</v>
      </c>
      <c r="C88" s="14" t="s">
        <v>82</v>
      </c>
      <c r="D88" s="449">
        <v>229.57480000000001</v>
      </c>
      <c r="E88" s="392">
        <v>171</v>
      </c>
      <c r="F88" s="450">
        <v>287</v>
      </c>
      <c r="G88" s="482">
        <v>4.8259660000000002</v>
      </c>
      <c r="H88" s="407">
        <v>38.219889999999999</v>
      </c>
      <c r="I88" s="483">
        <f t="shared" si="8"/>
        <v>1.8444788966373999</v>
      </c>
      <c r="J88" s="17">
        <v>12255</v>
      </c>
      <c r="K88" s="392">
        <v>12171</v>
      </c>
      <c r="L88" s="392">
        <v>4005</v>
      </c>
      <c r="M88" s="407">
        <f t="shared" si="4"/>
        <v>99.31456548347613</v>
      </c>
      <c r="N88" s="392">
        <f t="shared" si="5"/>
        <v>120.10722208528469</v>
      </c>
      <c r="O88" s="431">
        <v>41</v>
      </c>
      <c r="P88" s="392">
        <f t="shared" si="7"/>
        <v>298.90243902439022</v>
      </c>
      <c r="Q88" s="392">
        <f t="shared" si="7"/>
        <v>296.85365853658539</v>
      </c>
      <c r="R88" s="392">
        <f t="shared" si="7"/>
        <v>97.682926829268297</v>
      </c>
      <c r="S88" s="431">
        <v>57</v>
      </c>
    </row>
    <row r="89" spans="1:19" x14ac:dyDescent="0.25">
      <c r="A89" s="13">
        <v>84</v>
      </c>
      <c r="B89" s="14" t="s">
        <v>90</v>
      </c>
      <c r="C89" s="14" t="s">
        <v>82</v>
      </c>
      <c r="D89" s="449">
        <v>228.941</v>
      </c>
      <c r="E89" s="392">
        <v>194</v>
      </c>
      <c r="F89" s="450">
        <v>395</v>
      </c>
      <c r="G89" s="482">
        <v>4.9242419999999996</v>
      </c>
      <c r="H89" s="407">
        <v>42.5</v>
      </c>
      <c r="I89" s="483">
        <f t="shared" si="8"/>
        <v>2.09280285</v>
      </c>
      <c r="J89" s="17">
        <v>2751</v>
      </c>
      <c r="K89" s="392">
        <v>2847</v>
      </c>
      <c r="L89" s="392">
        <v>653</v>
      </c>
      <c r="M89" s="407">
        <f t="shared" ref="M89:M91" si="9">K89/J89*100</f>
        <v>103.4896401308615</v>
      </c>
      <c r="N89" s="392">
        <f t="shared" ref="N89:N92" si="10">L89/K89*365</f>
        <v>83.717948717948715</v>
      </c>
      <c r="O89" s="431">
        <v>9</v>
      </c>
      <c r="P89" s="392">
        <f t="shared" si="7"/>
        <v>305.66666666666669</v>
      </c>
      <c r="Q89" s="392">
        <f t="shared" si="7"/>
        <v>316.33333333333331</v>
      </c>
      <c r="R89" s="392">
        <f t="shared" si="7"/>
        <v>72.555555555555557</v>
      </c>
      <c r="S89" s="431">
        <v>14</v>
      </c>
    </row>
    <row r="90" spans="1:19" x14ac:dyDescent="0.25">
      <c r="A90" s="13">
        <v>85</v>
      </c>
      <c r="B90" s="14" t="s">
        <v>91</v>
      </c>
      <c r="C90" s="14" t="s">
        <v>82</v>
      </c>
      <c r="D90" s="449">
        <v>322.02480000000003</v>
      </c>
      <c r="E90" s="392">
        <v>220</v>
      </c>
      <c r="F90" s="450">
        <v>519</v>
      </c>
      <c r="G90" s="482">
        <v>7.1687839999999996</v>
      </c>
      <c r="H90" s="407">
        <v>50</v>
      </c>
      <c r="I90" s="483">
        <f t="shared" si="8"/>
        <v>3.5843919999999998</v>
      </c>
      <c r="J90" s="17">
        <v>2242</v>
      </c>
      <c r="K90" s="392">
        <v>2380</v>
      </c>
      <c r="L90" s="392">
        <v>1075</v>
      </c>
      <c r="M90" s="407">
        <f t="shared" si="9"/>
        <v>106.15521855486175</v>
      </c>
      <c r="N90" s="392">
        <f t="shared" si="10"/>
        <v>164.86344537815125</v>
      </c>
      <c r="O90" s="431">
        <v>8.6</v>
      </c>
      <c r="P90" s="392">
        <f t="shared" si="7"/>
        <v>260.69767441860466</v>
      </c>
      <c r="Q90" s="392">
        <f t="shared" si="7"/>
        <v>276.74418604651163</v>
      </c>
      <c r="R90" s="392">
        <f t="shared" si="7"/>
        <v>125</v>
      </c>
      <c r="S90" s="431">
        <v>13</v>
      </c>
    </row>
    <row r="91" spans="1:19" ht="16.5" thickBot="1" x14ac:dyDescent="0.3">
      <c r="A91" s="18">
        <v>86</v>
      </c>
      <c r="B91" s="19" t="s">
        <v>92</v>
      </c>
      <c r="C91" s="19" t="s">
        <v>82</v>
      </c>
      <c r="D91" s="451">
        <v>270.63749999999999</v>
      </c>
      <c r="E91" s="389">
        <v>201</v>
      </c>
      <c r="F91" s="452">
        <v>396</v>
      </c>
      <c r="G91" s="484">
        <v>6.7868510000000004</v>
      </c>
      <c r="H91" s="408">
        <v>48.936169999999997</v>
      </c>
      <c r="I91" s="485">
        <f t="shared" si="8"/>
        <v>3.3212249430066998</v>
      </c>
      <c r="J91" s="22">
        <v>2210</v>
      </c>
      <c r="K91" s="389">
        <v>2193</v>
      </c>
      <c r="L91" s="389">
        <v>996</v>
      </c>
      <c r="M91" s="408">
        <f t="shared" si="9"/>
        <v>99.230769230769226</v>
      </c>
      <c r="N91" s="389">
        <f t="shared" si="10"/>
        <v>165.77291381668945</v>
      </c>
      <c r="O91" s="432">
        <v>7.75</v>
      </c>
      <c r="P91" s="389">
        <f t="shared" si="7"/>
        <v>285.16129032258067</v>
      </c>
      <c r="Q91" s="389">
        <f t="shared" si="7"/>
        <v>282.96774193548384</v>
      </c>
      <c r="R91" s="389">
        <f t="shared" si="7"/>
        <v>128.51612903225808</v>
      </c>
      <c r="S91" s="432">
        <v>14</v>
      </c>
    </row>
    <row r="92" spans="1:19" ht="17.25" thickTop="1" thickBot="1" x14ac:dyDescent="0.3">
      <c r="A92" s="35" t="s">
        <v>113</v>
      </c>
      <c r="B92" s="36" t="s">
        <v>132</v>
      </c>
      <c r="C92" s="39" t="s">
        <v>113</v>
      </c>
      <c r="D92" s="453">
        <v>276</v>
      </c>
      <c r="E92" s="454">
        <v>176</v>
      </c>
      <c r="F92" s="455">
        <v>490</v>
      </c>
      <c r="G92" s="453">
        <v>7.81</v>
      </c>
      <c r="H92" s="454">
        <v>44.6</v>
      </c>
      <c r="I92" s="486">
        <f t="shared" si="8"/>
        <v>3.48326</v>
      </c>
      <c r="J92" s="388">
        <v>2270</v>
      </c>
      <c r="K92" s="388">
        <v>2474</v>
      </c>
      <c r="L92" s="388">
        <v>911</v>
      </c>
      <c r="M92" s="411">
        <v>103.77207012845311</v>
      </c>
      <c r="N92" s="388">
        <f t="shared" si="10"/>
        <v>134.40379951495552</v>
      </c>
      <c r="O92" s="435">
        <f>AVERAGE(O6:O91)</f>
        <v>10.555872093023257</v>
      </c>
      <c r="P92" s="434">
        <v>244.27</v>
      </c>
      <c r="Q92" s="434">
        <v>248.25</v>
      </c>
      <c r="R92" s="434">
        <v>101.46</v>
      </c>
      <c r="S92" s="435">
        <f>AVERAGE(S6:S91)</f>
        <v>16.104651162790699</v>
      </c>
    </row>
    <row r="93" spans="1:19" ht="16.5" thickTop="1" x14ac:dyDescent="0.25">
      <c r="N93" s="438"/>
    </row>
    <row r="94" spans="1:19" ht="38.25" customHeight="1" x14ac:dyDescent="0.25">
      <c r="A94" s="660" t="s">
        <v>299</v>
      </c>
      <c r="B94" s="660"/>
      <c r="C94" s="660"/>
      <c r="N94" s="528"/>
    </row>
    <row r="96" spans="1:19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</sheetData>
  <sheetProtection algorithmName="SHA-512" hashValue="kCjJFMLziG7awqlbXrkPICTSa23Yc/c6MaTUB08qMtgpQX6p5o0X2r/5qRse69/bUJDXraiXiR3O/t2//s4kXg==" saltValue="PfJw4g7DRJTc1Hl8vupvIw==" spinCount="100000" sheet="1" objects="1" scenarios="1"/>
  <autoFilter ref="A5:R92"/>
  <mergeCells count="5">
    <mergeCell ref="D4:F4"/>
    <mergeCell ref="G4:I4"/>
    <mergeCell ref="J4:N4"/>
    <mergeCell ref="P4:R4"/>
    <mergeCell ref="A94:C9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7" tint="0.39997558519241921"/>
  </sheetPr>
  <dimension ref="A1:Q24"/>
  <sheetViews>
    <sheetView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.75" x14ac:dyDescent="0.25"/>
  <cols>
    <col min="1" max="1" width="15" bestFit="1" customWidth="1"/>
    <col min="2" max="4" width="12.625" style="405" customWidth="1"/>
    <col min="5" max="16" width="12.625" customWidth="1"/>
    <col min="17" max="17" width="12.625" hidden="1" customWidth="1"/>
  </cols>
  <sheetData>
    <row r="1" spans="1:17" x14ac:dyDescent="0.25">
      <c r="A1" s="3" t="s">
        <v>127</v>
      </c>
    </row>
    <row r="3" spans="1:17" x14ac:dyDescent="0.25">
      <c r="A3" s="3" t="s">
        <v>266</v>
      </c>
    </row>
    <row r="4" spans="1:17" x14ac:dyDescent="0.25">
      <c r="A4" s="3" t="s">
        <v>289</v>
      </c>
    </row>
    <row r="5" spans="1:17" ht="16.5" thickBot="1" x14ac:dyDescent="0.3"/>
    <row r="6" spans="1:17" ht="16.5" thickTop="1" x14ac:dyDescent="0.25">
      <c r="A6" s="34"/>
      <c r="B6" s="654" t="s">
        <v>1</v>
      </c>
      <c r="C6" s="655"/>
      <c r="D6" s="656"/>
      <c r="E6" s="658" t="s">
        <v>108</v>
      </c>
      <c r="F6" s="657"/>
      <c r="G6" s="659"/>
      <c r="H6" s="665" t="s">
        <v>109</v>
      </c>
      <c r="I6" s="664"/>
      <c r="J6" s="664"/>
      <c r="K6" s="664"/>
      <c r="L6" s="666"/>
      <c r="M6" s="48"/>
      <c r="N6" s="664" t="s">
        <v>110</v>
      </c>
      <c r="O6" s="664"/>
      <c r="P6" s="664"/>
      <c r="Q6" s="91"/>
    </row>
    <row r="7" spans="1:17" ht="48" thickBot="1" x14ac:dyDescent="0.3">
      <c r="A7" s="5" t="s">
        <v>95</v>
      </c>
      <c r="B7" s="444" t="s">
        <v>96</v>
      </c>
      <c r="C7" s="445" t="s">
        <v>97</v>
      </c>
      <c r="D7" s="446" t="s">
        <v>98</v>
      </c>
      <c r="E7" s="470" t="s">
        <v>99</v>
      </c>
      <c r="F7" s="69" t="s">
        <v>100</v>
      </c>
      <c r="G7" s="401" t="s">
        <v>111</v>
      </c>
      <c r="H7" s="47" t="s">
        <v>124</v>
      </c>
      <c r="I7" s="6" t="s">
        <v>125</v>
      </c>
      <c r="J7" s="6" t="s">
        <v>126</v>
      </c>
      <c r="K7" s="6" t="s">
        <v>112</v>
      </c>
      <c r="L7" s="41" t="s">
        <v>177</v>
      </c>
      <c r="M7" s="393" t="s">
        <v>278</v>
      </c>
      <c r="N7" s="6" t="s">
        <v>101</v>
      </c>
      <c r="O7" s="6" t="s">
        <v>102</v>
      </c>
      <c r="P7" s="6" t="s">
        <v>103</v>
      </c>
      <c r="Q7" s="49" t="s">
        <v>176</v>
      </c>
    </row>
    <row r="8" spans="1:17" ht="16.5" thickTop="1" x14ac:dyDescent="0.25">
      <c r="A8" s="44" t="s">
        <v>3</v>
      </c>
      <c r="B8" s="461">
        <v>266</v>
      </c>
      <c r="C8" s="462">
        <v>169</v>
      </c>
      <c r="D8" s="463">
        <v>457</v>
      </c>
      <c r="E8" s="471">
        <v>9.89</v>
      </c>
      <c r="F8" s="402">
        <v>40.31</v>
      </c>
      <c r="G8" s="472">
        <f>E8*F8/100</f>
        <v>3.9866590000000004</v>
      </c>
      <c r="H8" s="54">
        <v>76732</v>
      </c>
      <c r="I8" s="55">
        <v>79625</v>
      </c>
      <c r="J8" s="55">
        <v>37511</v>
      </c>
      <c r="K8" s="50">
        <v>93.46</v>
      </c>
      <c r="L8" s="60">
        <f>J8/I8*365</f>
        <v>171.94995290423861</v>
      </c>
      <c r="M8" s="66">
        <f>AVERAGEIF(Přehled_civil_2019!$C$6:$C$91,A8,Přehled_civil_2019!$O$6:$O$91)</f>
        <v>18.43</v>
      </c>
      <c r="N8" s="63">
        <f>H8/SUMIF(Přehled_civil_2019!$C$6:$C$91,$A8,Přehled_civil_2019!$O$6:$O$91)</f>
        <v>416.34291915355396</v>
      </c>
      <c r="O8" s="63">
        <f>I8/SUMIF(Přehled_civil_2019!$C$6:$C$91,$A8,Přehled_civil_2019!$O$6:$O$91)</f>
        <v>432.04015192620727</v>
      </c>
      <c r="P8" s="63">
        <f>J8/SUMIF(Přehled_civil_2019!$C$6:$C$91,$A8,Přehled_civil_2019!$O$6:$O$91)</f>
        <v>203.53228431904503</v>
      </c>
      <c r="Q8" s="66">
        <f>AVERAGEIF(Přehled_civil_2019!$C$6:$C$91,A8,Přehled_civil_2019!$S$6:$S$91)</f>
        <v>24.5</v>
      </c>
    </row>
    <row r="9" spans="1:17" x14ac:dyDescent="0.25">
      <c r="A9" s="45" t="s">
        <v>14</v>
      </c>
      <c r="B9" s="464">
        <v>190</v>
      </c>
      <c r="C9" s="465">
        <v>129</v>
      </c>
      <c r="D9" s="466">
        <v>292</v>
      </c>
      <c r="E9" s="473">
        <v>6.71</v>
      </c>
      <c r="F9" s="403">
        <v>50.1</v>
      </c>
      <c r="G9" s="474">
        <f t="shared" ref="G9:G15" si="0">E9*F9/100</f>
        <v>3.36171</v>
      </c>
      <c r="H9" s="56">
        <v>37088</v>
      </c>
      <c r="I9" s="57">
        <v>37551</v>
      </c>
      <c r="J9" s="57">
        <v>9050</v>
      </c>
      <c r="K9" s="51">
        <v>99.24</v>
      </c>
      <c r="L9" s="61">
        <f t="shared" ref="L9:L15" si="1">J9/I9*365</f>
        <v>87.96703150382146</v>
      </c>
      <c r="M9" s="67">
        <f>AVERAGEIF(Přehled_civil_2019!$C$6:$C$91,A9,Přehled_civil_2019!$O$6:$O$91)</f>
        <v>8.1025000000000009</v>
      </c>
      <c r="N9" s="64">
        <f>H9/SUMIF(Přehled_civil_2019!$C$6:$C$91,$A9,Přehled_civil_2019!$O$6:$O$91)</f>
        <v>381.4460557441119</v>
      </c>
      <c r="O9" s="64">
        <f>I9/SUMIF(Přehled_civil_2019!$C$6:$C$91,$A9,Přehled_civil_2019!$O$6:$O$91)</f>
        <v>386.20796050601666</v>
      </c>
      <c r="P9" s="64">
        <f>J9/SUMIF(Přehled_civil_2019!$C$6:$C$91,$A9,Přehled_civil_2019!$O$6:$O$91)</f>
        <v>93.078268024272333</v>
      </c>
      <c r="Q9" s="67">
        <f>AVERAGEIF(Přehled_civil_2019!$C$6:$C$91,A9,Přehled_civil_2019!$S$6:$S$91)</f>
        <v>13.75</v>
      </c>
    </row>
    <row r="10" spans="1:17" x14ac:dyDescent="0.25">
      <c r="A10" s="45" t="s">
        <v>25</v>
      </c>
      <c r="B10" s="464">
        <v>179</v>
      </c>
      <c r="C10" s="465">
        <v>124</v>
      </c>
      <c r="D10" s="466">
        <v>286</v>
      </c>
      <c r="E10" s="473">
        <v>8.39</v>
      </c>
      <c r="F10" s="403">
        <v>49.16</v>
      </c>
      <c r="G10" s="474">
        <f t="shared" si="0"/>
        <v>4.1245240000000001</v>
      </c>
      <c r="H10" s="56">
        <v>16031</v>
      </c>
      <c r="I10" s="57">
        <v>16138</v>
      </c>
      <c r="J10" s="57">
        <v>3105</v>
      </c>
      <c r="K10" s="51">
        <v>102.4</v>
      </c>
      <c r="L10" s="61">
        <f t="shared" si="1"/>
        <v>70.227103730325936</v>
      </c>
      <c r="M10" s="67">
        <f>AVERAGEIF(Přehled_civil_2019!$C$6:$C$91,A10,Přehled_civil_2019!$O$6:$O$91)</f>
        <v>6.0875000000000004</v>
      </c>
      <c r="N10" s="64">
        <f>H10/SUMIF(Přehled_civil_2019!$C$6:$C$91,$A10,Přehled_civil_2019!$O$6:$O$91)</f>
        <v>329.17864476386035</v>
      </c>
      <c r="O10" s="64">
        <f>I10/SUMIF(Přehled_civil_2019!$C$6:$C$91,$A10,Přehled_civil_2019!$O$6:$O$91)</f>
        <v>331.37577002053388</v>
      </c>
      <c r="P10" s="64">
        <f>J10/SUMIF(Přehled_civil_2019!$C$6:$C$91,$A10,Přehled_civil_2019!$O$6:$O$91)</f>
        <v>63.757700205338807</v>
      </c>
      <c r="Q10" s="67">
        <f>AVERAGEIF(Přehled_civil_2019!$C$6:$C$91,A10,Přehled_civil_2019!$S$6:$S$91)</f>
        <v>9</v>
      </c>
    </row>
    <row r="11" spans="1:17" x14ac:dyDescent="0.25">
      <c r="A11" s="45" t="s">
        <v>34</v>
      </c>
      <c r="B11" s="464">
        <v>192</v>
      </c>
      <c r="C11" s="465">
        <v>135</v>
      </c>
      <c r="D11" s="466">
        <v>306</v>
      </c>
      <c r="E11" s="473">
        <v>6.15</v>
      </c>
      <c r="F11" s="403">
        <v>45.9</v>
      </c>
      <c r="G11" s="474">
        <f t="shared" si="0"/>
        <v>2.8228500000000003</v>
      </c>
      <c r="H11" s="56">
        <v>27124</v>
      </c>
      <c r="I11" s="57">
        <v>29502</v>
      </c>
      <c r="J11" s="57">
        <v>7473</v>
      </c>
      <c r="K11" s="51">
        <v>101.3</v>
      </c>
      <c r="L11" s="61">
        <f t="shared" si="1"/>
        <v>92.456274150905031</v>
      </c>
      <c r="M11" s="67">
        <f>AVERAGEIF(Přehled_civil_2019!$C$6:$C$91,A11,Přehled_civil_2019!$O$6:$O$91)</f>
        <v>7.7099999999999991</v>
      </c>
      <c r="N11" s="64">
        <f>H11/SUMIF(Přehled_civil_2019!$C$6:$C$91,$A11,Přehled_civil_2019!$O$6:$O$91)</f>
        <v>351.80285343709471</v>
      </c>
      <c r="O11" s="64">
        <f>I11/SUMIF(Přehled_civil_2019!$C$6:$C$91,$A11,Přehled_civil_2019!$O$6:$O$91)</f>
        <v>382.64591439688718</v>
      </c>
      <c r="P11" s="64">
        <f>J11/SUMIF(Přehled_civil_2019!$C$6:$C$91,$A11,Přehled_civil_2019!$O$6:$O$91)</f>
        <v>96.92607003891051</v>
      </c>
      <c r="Q11" s="67">
        <f>AVERAGEIF(Přehled_civil_2019!$C$6:$C$91,A11,Přehled_civil_2019!$S$6:$S$91)</f>
        <v>11.8</v>
      </c>
    </row>
    <row r="12" spans="1:17" x14ac:dyDescent="0.25">
      <c r="A12" s="45" t="s">
        <v>44</v>
      </c>
      <c r="B12" s="464">
        <v>351</v>
      </c>
      <c r="C12" s="465">
        <v>234</v>
      </c>
      <c r="D12" s="466">
        <v>565</v>
      </c>
      <c r="E12" s="473">
        <v>5.75</v>
      </c>
      <c r="F12" s="403">
        <v>54.05</v>
      </c>
      <c r="G12" s="474">
        <f t="shared" si="0"/>
        <v>3.1078749999999995</v>
      </c>
      <c r="H12" s="56">
        <v>46608</v>
      </c>
      <c r="I12" s="57">
        <v>48898</v>
      </c>
      <c r="J12" s="57">
        <v>21263</v>
      </c>
      <c r="K12" s="51">
        <v>111.91</v>
      </c>
      <c r="L12" s="61">
        <f t="shared" si="1"/>
        <v>158.71804572784163</v>
      </c>
      <c r="M12" s="67">
        <f>AVERAGEIF(Přehled_civil_2019!$C$6:$C$91,A12,Přehled_civil_2019!$O$6:$O$91)</f>
        <v>12.264999999999999</v>
      </c>
      <c r="N12" s="64">
        <f>H12/SUMIF(Přehled_civil_2019!$C$6:$C$91,$A12,Přehled_civil_2019!$O$6:$O$91)</f>
        <v>380.00815328169591</v>
      </c>
      <c r="O12" s="64">
        <f>I12/SUMIF(Přehled_civil_2019!$C$6:$C$91,$A12,Přehled_civil_2019!$O$6:$O$91)</f>
        <v>398.67916836526706</v>
      </c>
      <c r="P12" s="64">
        <f>J12/SUMIF(Přehled_civil_2019!$C$6:$C$91,$A12,Přehled_civil_2019!$O$6:$O$91)</f>
        <v>173.36322869955157</v>
      </c>
      <c r="Q12" s="67">
        <f>AVERAGEIF(Přehled_civil_2019!$C$6:$C$91,A12,Přehled_civil_2019!$S$6:$S$91)</f>
        <v>19.3</v>
      </c>
    </row>
    <row r="13" spans="1:17" x14ac:dyDescent="0.25">
      <c r="A13" s="45" t="s">
        <v>55</v>
      </c>
      <c r="B13" s="464">
        <v>229</v>
      </c>
      <c r="C13" s="465">
        <v>153</v>
      </c>
      <c r="D13" s="466">
        <v>357</v>
      </c>
      <c r="E13" s="473">
        <v>8.5399999999999991</v>
      </c>
      <c r="F13" s="403">
        <v>38.51</v>
      </c>
      <c r="G13" s="474">
        <f t="shared" si="0"/>
        <v>3.2887539999999995</v>
      </c>
      <c r="H13" s="56">
        <v>26567</v>
      </c>
      <c r="I13" s="57">
        <v>26754</v>
      </c>
      <c r="J13" s="57">
        <v>8212</v>
      </c>
      <c r="K13" s="51">
        <v>99.43</v>
      </c>
      <c r="L13" s="61">
        <f t="shared" si="1"/>
        <v>112.03483591238694</v>
      </c>
      <c r="M13" s="67">
        <f>AVERAGEIF(Přehled_civil_2019!$C$6:$C$91,A13,Přehled_civil_2019!$O$6:$O$91)</f>
        <v>7.0636363636363635</v>
      </c>
      <c r="N13" s="64">
        <f>H13/SUMIF(Přehled_civil_2019!$C$6:$C$91,$A13,Přehled_civil_2019!$O$6:$O$91)</f>
        <v>341.91763191763192</v>
      </c>
      <c r="O13" s="64">
        <f>I13/SUMIF(Přehled_civil_2019!$C$6:$C$91,$A13,Přehled_civil_2019!$O$6:$O$91)</f>
        <v>344.32432432432432</v>
      </c>
      <c r="P13" s="64">
        <f>J13/SUMIF(Přehled_civil_2019!$C$6:$C$91,$A13,Přehled_civil_2019!$O$6:$O$91)</f>
        <v>105.68854568854569</v>
      </c>
      <c r="Q13" s="67">
        <f>AVERAGEIF(Přehled_civil_2019!$C$6:$C$91,A13,Přehled_civil_2019!$S$6:$S$91)</f>
        <v>11.545454545454545</v>
      </c>
    </row>
    <row r="14" spans="1:17" x14ac:dyDescent="0.25">
      <c r="A14" s="45" t="s">
        <v>67</v>
      </c>
      <c r="B14" s="464">
        <v>350</v>
      </c>
      <c r="C14" s="465">
        <v>222</v>
      </c>
      <c r="D14" s="466">
        <v>624</v>
      </c>
      <c r="E14" s="473">
        <v>9.75</v>
      </c>
      <c r="F14" s="403">
        <v>44.85</v>
      </c>
      <c r="G14" s="474">
        <f t="shared" si="0"/>
        <v>4.3728750000000005</v>
      </c>
      <c r="H14" s="56">
        <v>43528</v>
      </c>
      <c r="I14" s="57">
        <v>46393</v>
      </c>
      <c r="J14" s="57">
        <v>20118</v>
      </c>
      <c r="K14" s="51">
        <v>108.62</v>
      </c>
      <c r="L14" s="61">
        <f t="shared" si="1"/>
        <v>158.27969736813745</v>
      </c>
      <c r="M14" s="67">
        <f>AVERAGEIF(Přehled_civil_2019!$C$6:$C$91,A14,Přehled_civil_2019!$O$6:$O$91)</f>
        <v>10.483928571428573</v>
      </c>
      <c r="N14" s="64">
        <f>H14/SUMIF(Přehled_civil_2019!$C$6:$C$91,$A14,Přehled_civil_2019!$O$6:$O$91)</f>
        <v>296.56276613864759</v>
      </c>
      <c r="O14" s="64">
        <f>I14/SUMIF(Přehled_civil_2019!$C$6:$C$91,$A14,Přehled_civil_2019!$O$6:$O$91)</f>
        <v>316.0824391074774</v>
      </c>
      <c r="P14" s="64">
        <f>J14/SUMIF(Přehled_civil_2019!$C$6:$C$91,$A14,Přehled_civil_2019!$O$6:$O$91)</f>
        <v>137.0669391926418</v>
      </c>
      <c r="Q14" s="67">
        <f>AVERAGEIF(Přehled_civil_2019!$C$6:$C$91,A14,Přehled_civil_2019!$S$6:$S$91)</f>
        <v>16.214285714285715</v>
      </c>
    </row>
    <row r="15" spans="1:17" ht="16.5" thickBot="1" x14ac:dyDescent="0.3">
      <c r="A15" s="46" t="s">
        <v>82</v>
      </c>
      <c r="B15" s="467">
        <v>223</v>
      </c>
      <c r="C15" s="468">
        <v>167</v>
      </c>
      <c r="D15" s="469">
        <v>329</v>
      </c>
      <c r="E15" s="475">
        <v>5.47</v>
      </c>
      <c r="F15" s="404">
        <v>46.21</v>
      </c>
      <c r="G15" s="476">
        <f t="shared" si="0"/>
        <v>2.5276869999999998</v>
      </c>
      <c r="H15" s="58">
        <v>48930</v>
      </c>
      <c r="I15" s="59">
        <v>49916</v>
      </c>
      <c r="J15" s="59">
        <v>15961</v>
      </c>
      <c r="K15" s="52">
        <v>100.52</v>
      </c>
      <c r="L15" s="62">
        <f t="shared" si="1"/>
        <v>116.7113751101851</v>
      </c>
      <c r="M15" s="68">
        <f>AVERAGEIF(Přehled_civil_2019!$C$6:$C$91,A15,Přehled_civil_2019!$O$6:$O$91)</f>
        <v>13.94090909090909</v>
      </c>
      <c r="N15" s="65">
        <f>H15/SUMIF(Přehled_civil_2019!$C$6:$C$91,$A15,Přehled_civil_2019!$O$6:$O$91)</f>
        <v>319.07401369416368</v>
      </c>
      <c r="O15" s="65">
        <f>I15/SUMIF(Přehled_civil_2019!$C$6:$C$91,$A15,Přehled_civil_2019!$O$6:$O$91)</f>
        <v>325.50374959243561</v>
      </c>
      <c r="P15" s="65">
        <f>J15/SUMIF(Přehled_civil_2019!$C$6:$C$91,$A15,Přehled_civil_2019!$O$6:$O$91)</f>
        <v>104.08216498206717</v>
      </c>
      <c r="Q15" s="68">
        <f>AVERAGEIF(Přehled_civil_2019!$C$6:$C$91,A15,Přehled_civil_2019!$S$6:$S$91)</f>
        <v>21.636363636363637</v>
      </c>
    </row>
    <row r="16" spans="1:17" ht="16.5" thickTop="1" x14ac:dyDescent="0.25"/>
    <row r="24" spans="8:8" x14ac:dyDescent="0.25">
      <c r="H24" s="53"/>
    </row>
  </sheetData>
  <sheetProtection algorithmName="SHA-512" hashValue="hR6mjrj0A6kPvq8SO/gJUBl9A9dIqh6d2CJSIfs4dtVnNKAWKuaXPiQf7Lz7stG2OtUIUNWgmoh5Kr1pPXo5kA==" saltValue="/nWqpaFXS2rYMc/yULZzug==" spinCount="100000" sheet="1" objects="1" scenarios="1"/>
  <mergeCells count="4">
    <mergeCell ref="B6:D6"/>
    <mergeCell ref="E6:G6"/>
    <mergeCell ref="H6:L6"/>
    <mergeCell ref="N6:P6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7" tint="0.39997558519241921"/>
  </sheetPr>
  <dimension ref="A1:L1038"/>
  <sheetViews>
    <sheetView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RowHeight="15.75" x14ac:dyDescent="0.25"/>
  <cols>
    <col min="1" max="1" width="13.375" customWidth="1"/>
    <col min="2" max="2" width="22.375" style="40" hidden="1" customWidth="1"/>
    <col min="3" max="3" width="13.375" customWidth="1"/>
    <col min="4" max="4" width="18.25" bestFit="1" customWidth="1"/>
    <col min="5" max="5" width="15" bestFit="1" customWidth="1"/>
    <col min="6" max="8" width="12.625" style="38" customWidth="1"/>
    <col min="9" max="12" width="12.625" customWidth="1"/>
  </cols>
  <sheetData>
    <row r="1" spans="1:12" x14ac:dyDescent="0.25">
      <c r="A1" s="1" t="s">
        <v>133</v>
      </c>
      <c r="B1" s="3"/>
      <c r="C1" s="1"/>
    </row>
    <row r="2" spans="1:12" x14ac:dyDescent="0.25">
      <c r="A2" s="1" t="s">
        <v>282</v>
      </c>
      <c r="B2" s="3"/>
      <c r="C2" s="1"/>
    </row>
    <row r="3" spans="1:12" ht="16.5" thickBot="1" x14ac:dyDescent="0.3"/>
    <row r="4" spans="1:12" ht="16.5" customHeight="1" thickTop="1" x14ac:dyDescent="0.25">
      <c r="A4" s="70"/>
      <c r="B4" s="78"/>
      <c r="C4" s="70"/>
      <c r="D4" s="70"/>
      <c r="E4" s="70"/>
      <c r="F4" s="661" t="s">
        <v>1</v>
      </c>
      <c r="G4" s="662"/>
      <c r="H4" s="663"/>
      <c r="I4" s="664" t="s">
        <v>109</v>
      </c>
      <c r="J4" s="664"/>
      <c r="K4" s="664"/>
      <c r="L4" s="664"/>
    </row>
    <row r="5" spans="1:12" ht="32.25" thickBot="1" x14ac:dyDescent="0.3">
      <c r="A5" s="5"/>
      <c r="B5" s="5" t="s">
        <v>138</v>
      </c>
      <c r="C5" s="5" t="s">
        <v>137</v>
      </c>
      <c r="D5" s="5" t="s">
        <v>94</v>
      </c>
      <c r="E5" s="5" t="s">
        <v>95</v>
      </c>
      <c r="F5" s="24" t="s">
        <v>96</v>
      </c>
      <c r="G5" s="5" t="s">
        <v>97</v>
      </c>
      <c r="H5" s="25" t="s">
        <v>98</v>
      </c>
      <c r="I5" s="6" t="s">
        <v>124</v>
      </c>
      <c r="J5" s="6" t="s">
        <v>125</v>
      </c>
      <c r="K5" s="6" t="s">
        <v>126</v>
      </c>
      <c r="L5" s="6" t="s">
        <v>177</v>
      </c>
    </row>
    <row r="6" spans="1:12" ht="16.5" thickTop="1" x14ac:dyDescent="0.25">
      <c r="A6" s="8">
        <v>1</v>
      </c>
      <c r="B6" s="79" t="str">
        <f>CONCATENATE(C6,D6)</f>
        <v>2008Praha 1</v>
      </c>
      <c r="C6" s="8">
        <v>2008</v>
      </c>
      <c r="D6" s="9" t="s">
        <v>2</v>
      </c>
      <c r="E6" s="9" t="s">
        <v>3</v>
      </c>
      <c r="F6" s="26">
        <v>258.21730000000002</v>
      </c>
      <c r="G6" s="8">
        <v>149</v>
      </c>
      <c r="H6" s="73">
        <v>667</v>
      </c>
      <c r="I6" s="8">
        <v>22969</v>
      </c>
      <c r="J6" s="8">
        <v>20375</v>
      </c>
      <c r="K6" s="8">
        <v>6050</v>
      </c>
      <c r="L6" s="10">
        <f>K6/J6*365</f>
        <v>108.38036809815951</v>
      </c>
    </row>
    <row r="7" spans="1:12" x14ac:dyDescent="0.25">
      <c r="A7" s="13">
        <v>2</v>
      </c>
      <c r="B7" s="80" t="str">
        <f t="shared" ref="B7:B70" si="0">CONCATENATE(C7,D7)</f>
        <v>2008Praha 2</v>
      </c>
      <c r="C7" s="13">
        <v>2008</v>
      </c>
      <c r="D7" s="14" t="s">
        <v>4</v>
      </c>
      <c r="E7" s="14" t="s">
        <v>3</v>
      </c>
      <c r="F7" s="28">
        <v>415.5453</v>
      </c>
      <c r="G7" s="13">
        <v>256</v>
      </c>
      <c r="H7" s="75">
        <v>932</v>
      </c>
      <c r="I7" s="13">
        <v>6030</v>
      </c>
      <c r="J7" s="13">
        <v>6166</v>
      </c>
      <c r="K7" s="13">
        <v>2912</v>
      </c>
      <c r="L7" s="15">
        <f t="shared" ref="L7:L70" si="1">K7/J7*365</f>
        <v>172.37755433019785</v>
      </c>
    </row>
    <row r="8" spans="1:12" x14ac:dyDescent="0.25">
      <c r="A8" s="13">
        <v>3</v>
      </c>
      <c r="B8" s="80" t="str">
        <f t="shared" si="0"/>
        <v>2008Praha 3</v>
      </c>
      <c r="C8" s="13">
        <v>2008</v>
      </c>
      <c r="D8" s="14" t="s">
        <v>5</v>
      </c>
      <c r="E8" s="14" t="s">
        <v>3</v>
      </c>
      <c r="F8" s="28">
        <v>441.17219999999998</v>
      </c>
      <c r="G8" s="13">
        <v>362</v>
      </c>
      <c r="H8" s="75">
        <v>844</v>
      </c>
      <c r="I8" s="13">
        <v>5956</v>
      </c>
      <c r="J8" s="13">
        <v>6093</v>
      </c>
      <c r="K8" s="13">
        <v>2092</v>
      </c>
      <c r="L8" s="15">
        <f t="shared" si="1"/>
        <v>125.32086000328246</v>
      </c>
    </row>
    <row r="9" spans="1:12" x14ac:dyDescent="0.25">
      <c r="A9" s="13">
        <v>4</v>
      </c>
      <c r="B9" s="80" t="str">
        <f t="shared" si="0"/>
        <v>2008Praha 4</v>
      </c>
      <c r="C9" s="13">
        <v>2008</v>
      </c>
      <c r="D9" s="14" t="s">
        <v>6</v>
      </c>
      <c r="E9" s="14" t="s">
        <v>3</v>
      </c>
      <c r="F9" s="28">
        <v>368.77730000000003</v>
      </c>
      <c r="G9" s="13">
        <v>278</v>
      </c>
      <c r="H9" s="75">
        <v>694</v>
      </c>
      <c r="I9" s="13">
        <v>14981</v>
      </c>
      <c r="J9" s="13">
        <v>15630</v>
      </c>
      <c r="K9" s="13">
        <v>5188</v>
      </c>
      <c r="L9" s="15">
        <f t="shared" si="1"/>
        <v>121.15291106845808</v>
      </c>
    </row>
    <row r="10" spans="1:12" x14ac:dyDescent="0.25">
      <c r="A10" s="13">
        <v>5</v>
      </c>
      <c r="B10" s="80" t="str">
        <f t="shared" si="0"/>
        <v>2008Praha 5</v>
      </c>
      <c r="C10" s="13">
        <v>2008</v>
      </c>
      <c r="D10" s="14" t="s">
        <v>7</v>
      </c>
      <c r="E10" s="14" t="s">
        <v>3</v>
      </c>
      <c r="F10" s="28">
        <v>310.92680000000001</v>
      </c>
      <c r="G10" s="13">
        <v>237</v>
      </c>
      <c r="H10" s="75">
        <v>548</v>
      </c>
      <c r="I10" s="13">
        <v>11071</v>
      </c>
      <c r="J10" s="13">
        <v>11738</v>
      </c>
      <c r="K10" s="13">
        <v>5073</v>
      </c>
      <c r="L10" s="15">
        <f t="shared" si="1"/>
        <v>157.74791276196967</v>
      </c>
    </row>
    <row r="11" spans="1:12" x14ac:dyDescent="0.25">
      <c r="A11" s="13">
        <v>6</v>
      </c>
      <c r="B11" s="80" t="str">
        <f t="shared" si="0"/>
        <v>2008Praha 6</v>
      </c>
      <c r="C11" s="13">
        <v>2008</v>
      </c>
      <c r="D11" s="14" t="s">
        <v>8</v>
      </c>
      <c r="E11" s="14" t="s">
        <v>3</v>
      </c>
      <c r="F11" s="28">
        <v>356.16430000000003</v>
      </c>
      <c r="G11" s="13">
        <v>281</v>
      </c>
      <c r="H11" s="75">
        <v>600</v>
      </c>
      <c r="I11" s="13">
        <v>8717</v>
      </c>
      <c r="J11" s="13">
        <v>8829</v>
      </c>
      <c r="K11" s="13">
        <v>3222</v>
      </c>
      <c r="L11" s="15">
        <f t="shared" si="1"/>
        <v>133.20081549439348</v>
      </c>
    </row>
    <row r="12" spans="1:12" x14ac:dyDescent="0.25">
      <c r="A12" s="13">
        <v>7</v>
      </c>
      <c r="B12" s="80" t="str">
        <f t="shared" si="0"/>
        <v>2008Praha 7</v>
      </c>
      <c r="C12" s="13">
        <v>2008</v>
      </c>
      <c r="D12" s="14" t="s">
        <v>9</v>
      </c>
      <c r="E12" s="14" t="s">
        <v>3</v>
      </c>
      <c r="F12" s="28">
        <v>415.64179999999999</v>
      </c>
      <c r="G12" s="13">
        <v>355.5</v>
      </c>
      <c r="H12" s="75">
        <v>678</v>
      </c>
      <c r="I12" s="13">
        <v>3600</v>
      </c>
      <c r="J12" s="13">
        <v>3419</v>
      </c>
      <c r="K12" s="13">
        <v>1598</v>
      </c>
      <c r="L12" s="15">
        <f t="shared" si="1"/>
        <v>170.59666569172273</v>
      </c>
    </row>
    <row r="13" spans="1:12" x14ac:dyDescent="0.25">
      <c r="A13" s="13">
        <v>8</v>
      </c>
      <c r="B13" s="80" t="str">
        <f t="shared" si="0"/>
        <v>2008Praha 8</v>
      </c>
      <c r="C13" s="13">
        <v>2008</v>
      </c>
      <c r="D13" s="14" t="s">
        <v>10</v>
      </c>
      <c r="E13" s="14" t="s">
        <v>3</v>
      </c>
      <c r="F13" s="28">
        <v>208.16309999999999</v>
      </c>
      <c r="G13" s="13">
        <v>111</v>
      </c>
      <c r="H13" s="75">
        <v>503</v>
      </c>
      <c r="I13" s="13">
        <v>11286</v>
      </c>
      <c r="J13" s="13">
        <v>11275</v>
      </c>
      <c r="K13" s="13">
        <v>3010</v>
      </c>
      <c r="L13" s="15">
        <f t="shared" si="1"/>
        <v>97.441241685144121</v>
      </c>
    </row>
    <row r="14" spans="1:12" x14ac:dyDescent="0.25">
      <c r="A14" s="13">
        <v>9</v>
      </c>
      <c r="B14" s="80" t="str">
        <f t="shared" si="0"/>
        <v>2008Praha 9</v>
      </c>
      <c r="C14" s="13">
        <v>2008</v>
      </c>
      <c r="D14" s="14" t="s">
        <v>11</v>
      </c>
      <c r="E14" s="14" t="s">
        <v>3</v>
      </c>
      <c r="F14" s="28">
        <v>286.12380000000002</v>
      </c>
      <c r="G14" s="13">
        <v>216</v>
      </c>
      <c r="H14" s="75">
        <v>539</v>
      </c>
      <c r="I14" s="13">
        <v>7877</v>
      </c>
      <c r="J14" s="13">
        <v>7895</v>
      </c>
      <c r="K14" s="13">
        <v>2308</v>
      </c>
      <c r="L14" s="15">
        <f t="shared" si="1"/>
        <v>106.70297656744776</v>
      </c>
    </row>
    <row r="15" spans="1:12" x14ac:dyDescent="0.25">
      <c r="A15" s="13">
        <v>10</v>
      </c>
      <c r="B15" s="80" t="str">
        <f t="shared" si="0"/>
        <v>2008Praha 10</v>
      </c>
      <c r="C15" s="13">
        <v>2008</v>
      </c>
      <c r="D15" s="14" t="s">
        <v>12</v>
      </c>
      <c r="E15" s="14" t="s">
        <v>3</v>
      </c>
      <c r="F15" s="28">
        <v>275.52199999999999</v>
      </c>
      <c r="G15" s="13">
        <v>195</v>
      </c>
      <c r="H15" s="75">
        <v>545</v>
      </c>
      <c r="I15" s="13">
        <v>11164</v>
      </c>
      <c r="J15" s="13">
        <v>11653</v>
      </c>
      <c r="K15" s="13">
        <v>3407</v>
      </c>
      <c r="L15" s="15">
        <f t="shared" si="1"/>
        <v>106.7154380846134</v>
      </c>
    </row>
    <row r="16" spans="1:12" x14ac:dyDescent="0.25">
      <c r="A16" s="13">
        <v>11</v>
      </c>
      <c r="B16" s="80" t="str">
        <f t="shared" si="0"/>
        <v>2008Beroun</v>
      </c>
      <c r="C16" s="13">
        <v>2008</v>
      </c>
      <c r="D16" s="14" t="s">
        <v>13</v>
      </c>
      <c r="E16" s="14" t="s">
        <v>14</v>
      </c>
      <c r="F16" s="28">
        <v>476.01889999999997</v>
      </c>
      <c r="G16" s="13">
        <v>392.5</v>
      </c>
      <c r="H16" s="75">
        <v>869</v>
      </c>
      <c r="I16" s="13">
        <v>2060</v>
      </c>
      <c r="J16" s="13">
        <v>1997</v>
      </c>
      <c r="K16" s="13">
        <v>644</v>
      </c>
      <c r="L16" s="15">
        <f t="shared" si="1"/>
        <v>117.70655983975963</v>
      </c>
    </row>
    <row r="17" spans="1:12" x14ac:dyDescent="0.25">
      <c r="A17" s="13">
        <v>12</v>
      </c>
      <c r="B17" s="80" t="str">
        <f t="shared" si="0"/>
        <v>2008Benešov</v>
      </c>
      <c r="C17" s="13">
        <v>2008</v>
      </c>
      <c r="D17" s="14" t="s">
        <v>15</v>
      </c>
      <c r="E17" s="14" t="s">
        <v>14</v>
      </c>
      <c r="F17" s="28">
        <v>235.86799999999999</v>
      </c>
      <c r="G17" s="13">
        <v>168</v>
      </c>
      <c r="H17" s="75">
        <v>438</v>
      </c>
      <c r="I17" s="13">
        <v>2703</v>
      </c>
      <c r="J17" s="13">
        <v>2602</v>
      </c>
      <c r="K17" s="13">
        <v>1522</v>
      </c>
      <c r="L17" s="15">
        <f t="shared" si="1"/>
        <v>213.5011529592621</v>
      </c>
    </row>
    <row r="18" spans="1:12" x14ac:dyDescent="0.25">
      <c r="A18" s="13">
        <v>13</v>
      </c>
      <c r="B18" s="80" t="str">
        <f t="shared" si="0"/>
        <v>2008Kladno</v>
      </c>
      <c r="C18" s="13">
        <v>2008</v>
      </c>
      <c r="D18" s="14" t="s">
        <v>16</v>
      </c>
      <c r="E18" s="14" t="s">
        <v>14</v>
      </c>
      <c r="F18" s="28">
        <v>265.77260000000001</v>
      </c>
      <c r="G18" s="13">
        <v>189</v>
      </c>
      <c r="H18" s="75">
        <v>497</v>
      </c>
      <c r="I18" s="13">
        <v>3680</v>
      </c>
      <c r="J18" s="13">
        <v>3678</v>
      </c>
      <c r="K18" s="13">
        <v>1302</v>
      </c>
      <c r="L18" s="15">
        <f t="shared" si="1"/>
        <v>129.20880913539969</v>
      </c>
    </row>
    <row r="19" spans="1:12" x14ac:dyDescent="0.25">
      <c r="A19" s="13">
        <v>14</v>
      </c>
      <c r="B19" s="80" t="str">
        <f t="shared" si="0"/>
        <v>2008Kolín</v>
      </c>
      <c r="C19" s="13">
        <v>2008</v>
      </c>
      <c r="D19" s="14" t="s">
        <v>17</v>
      </c>
      <c r="E19" s="14" t="s">
        <v>14</v>
      </c>
      <c r="F19" s="28">
        <v>232.1669</v>
      </c>
      <c r="G19" s="13">
        <v>175</v>
      </c>
      <c r="H19" s="75">
        <v>433</v>
      </c>
      <c r="I19" s="13">
        <v>2922</v>
      </c>
      <c r="J19" s="13">
        <v>2937</v>
      </c>
      <c r="K19" s="13">
        <v>739</v>
      </c>
      <c r="L19" s="15">
        <f t="shared" si="1"/>
        <v>91.840313244807632</v>
      </c>
    </row>
    <row r="20" spans="1:12" x14ac:dyDescent="0.25">
      <c r="A20" s="13">
        <v>15</v>
      </c>
      <c r="B20" s="80" t="str">
        <f t="shared" si="0"/>
        <v>2008Kutná Hora</v>
      </c>
      <c r="C20" s="13">
        <v>2008</v>
      </c>
      <c r="D20" s="14" t="s">
        <v>18</v>
      </c>
      <c r="E20" s="14" t="s">
        <v>14</v>
      </c>
      <c r="F20" s="28">
        <v>276.06689999999998</v>
      </c>
      <c r="G20" s="13">
        <v>198</v>
      </c>
      <c r="H20" s="75">
        <v>543</v>
      </c>
      <c r="I20" s="13">
        <v>1465</v>
      </c>
      <c r="J20" s="13">
        <v>1478</v>
      </c>
      <c r="K20" s="13">
        <v>540</v>
      </c>
      <c r="L20" s="15">
        <f t="shared" si="1"/>
        <v>133.35588633288228</v>
      </c>
    </row>
    <row r="21" spans="1:12" x14ac:dyDescent="0.25">
      <c r="A21" s="13">
        <v>16</v>
      </c>
      <c r="B21" s="80" t="str">
        <f t="shared" si="0"/>
        <v>2008Mělník</v>
      </c>
      <c r="C21" s="13">
        <v>2008</v>
      </c>
      <c r="D21" s="14" t="s">
        <v>19</v>
      </c>
      <c r="E21" s="14" t="s">
        <v>14</v>
      </c>
      <c r="F21" s="28">
        <v>387.70060000000001</v>
      </c>
      <c r="G21" s="13">
        <v>349</v>
      </c>
      <c r="H21" s="75">
        <v>659</v>
      </c>
      <c r="I21" s="13">
        <v>2875</v>
      </c>
      <c r="J21" s="13">
        <v>3031</v>
      </c>
      <c r="K21" s="13">
        <v>1275</v>
      </c>
      <c r="L21" s="15">
        <f t="shared" si="1"/>
        <v>153.53843615968327</v>
      </c>
    </row>
    <row r="22" spans="1:12" x14ac:dyDescent="0.25">
      <c r="A22" s="13">
        <v>17</v>
      </c>
      <c r="B22" s="80" t="str">
        <f t="shared" si="0"/>
        <v>2008Mladá Boleslav</v>
      </c>
      <c r="C22" s="13">
        <v>2008</v>
      </c>
      <c r="D22" s="14" t="s">
        <v>20</v>
      </c>
      <c r="E22" s="14" t="s">
        <v>14</v>
      </c>
      <c r="F22" s="28">
        <v>155.18969999999999</v>
      </c>
      <c r="G22" s="13">
        <v>101</v>
      </c>
      <c r="H22" s="75">
        <v>308</v>
      </c>
      <c r="I22" s="13">
        <v>3266</v>
      </c>
      <c r="J22" s="13">
        <v>3269</v>
      </c>
      <c r="K22" s="13">
        <v>564</v>
      </c>
      <c r="L22" s="15">
        <f t="shared" si="1"/>
        <v>62.973386356684003</v>
      </c>
    </row>
    <row r="23" spans="1:12" x14ac:dyDescent="0.25">
      <c r="A23" s="13">
        <v>18</v>
      </c>
      <c r="B23" s="80" t="str">
        <f t="shared" si="0"/>
        <v>2008Nymburk</v>
      </c>
      <c r="C23" s="13">
        <v>2008</v>
      </c>
      <c r="D23" s="14" t="s">
        <v>21</v>
      </c>
      <c r="E23" s="14" t="s">
        <v>14</v>
      </c>
      <c r="F23" s="28">
        <v>321.32799999999997</v>
      </c>
      <c r="G23" s="13">
        <v>205</v>
      </c>
      <c r="H23" s="75">
        <v>612</v>
      </c>
      <c r="I23" s="13">
        <v>1929</v>
      </c>
      <c r="J23" s="13">
        <v>1987</v>
      </c>
      <c r="K23" s="13">
        <v>614</v>
      </c>
      <c r="L23" s="15">
        <f t="shared" si="1"/>
        <v>112.78812279818823</v>
      </c>
    </row>
    <row r="24" spans="1:12" x14ac:dyDescent="0.25">
      <c r="A24" s="13">
        <v>19</v>
      </c>
      <c r="B24" s="80" t="str">
        <f t="shared" si="0"/>
        <v>2008Praha-Východ</v>
      </c>
      <c r="C24" s="13">
        <v>2008</v>
      </c>
      <c r="D24" s="14" t="s">
        <v>134</v>
      </c>
      <c r="E24" s="14" t="s">
        <v>14</v>
      </c>
      <c r="F24" s="28">
        <v>301.25659999999999</v>
      </c>
      <c r="G24" s="13">
        <v>234</v>
      </c>
      <c r="H24" s="75">
        <v>573</v>
      </c>
      <c r="I24" s="13">
        <v>4573</v>
      </c>
      <c r="J24" s="13">
        <v>4430</v>
      </c>
      <c r="K24" s="13">
        <v>1339</v>
      </c>
      <c r="L24" s="15">
        <f t="shared" si="1"/>
        <v>110.32392776523703</v>
      </c>
    </row>
    <row r="25" spans="1:12" x14ac:dyDescent="0.25">
      <c r="A25" s="13">
        <v>20</v>
      </c>
      <c r="B25" s="80" t="str">
        <f t="shared" si="0"/>
        <v>2008Praha-Západ</v>
      </c>
      <c r="C25" s="13">
        <v>2008</v>
      </c>
      <c r="D25" s="14" t="s">
        <v>135</v>
      </c>
      <c r="E25" s="14" t="s">
        <v>14</v>
      </c>
      <c r="F25" s="28">
        <v>234.07900000000001</v>
      </c>
      <c r="G25" s="13">
        <v>91</v>
      </c>
      <c r="H25" s="75">
        <v>677</v>
      </c>
      <c r="I25" s="13">
        <v>6239</v>
      </c>
      <c r="J25" s="13">
        <v>6445</v>
      </c>
      <c r="K25" s="13">
        <v>979</v>
      </c>
      <c r="L25" s="15">
        <f t="shared" si="1"/>
        <v>55.443754848719941</v>
      </c>
    </row>
    <row r="26" spans="1:12" x14ac:dyDescent="0.25">
      <c r="A26" s="13">
        <v>21</v>
      </c>
      <c r="B26" s="80" t="str">
        <f t="shared" si="0"/>
        <v>2008Příbram</v>
      </c>
      <c r="C26" s="13">
        <v>2008</v>
      </c>
      <c r="D26" s="14" t="s">
        <v>22</v>
      </c>
      <c r="E26" s="14" t="s">
        <v>14</v>
      </c>
      <c r="F26" s="28">
        <v>191.5308</v>
      </c>
      <c r="G26" s="13">
        <v>150</v>
      </c>
      <c r="H26" s="75">
        <v>350.5</v>
      </c>
      <c r="I26" s="13">
        <v>2899</v>
      </c>
      <c r="J26" s="13">
        <v>2928</v>
      </c>
      <c r="K26" s="13">
        <v>644</v>
      </c>
      <c r="L26" s="15">
        <f t="shared" si="1"/>
        <v>80.280054644808743</v>
      </c>
    </row>
    <row r="27" spans="1:12" x14ac:dyDescent="0.25">
      <c r="A27" s="13">
        <v>22</v>
      </c>
      <c r="B27" s="80" t="str">
        <f t="shared" si="0"/>
        <v>2008Rakovník</v>
      </c>
      <c r="C27" s="13">
        <v>2008</v>
      </c>
      <c r="D27" s="14" t="s">
        <v>23</v>
      </c>
      <c r="E27" s="14" t="s">
        <v>14</v>
      </c>
      <c r="F27" s="28">
        <v>210.4237</v>
      </c>
      <c r="G27" s="13">
        <v>117</v>
      </c>
      <c r="H27" s="75">
        <v>414</v>
      </c>
      <c r="I27" s="13">
        <v>1522</v>
      </c>
      <c r="J27" s="13">
        <v>1595</v>
      </c>
      <c r="K27" s="13">
        <v>395</v>
      </c>
      <c r="L27" s="15">
        <f t="shared" si="1"/>
        <v>90.391849529780558</v>
      </c>
    </row>
    <row r="28" spans="1:12" x14ac:dyDescent="0.25">
      <c r="A28" s="13">
        <v>23</v>
      </c>
      <c r="B28" s="80" t="str">
        <f t="shared" si="0"/>
        <v>2008České Budějovice</v>
      </c>
      <c r="C28" s="13">
        <v>2008</v>
      </c>
      <c r="D28" s="14" t="s">
        <v>24</v>
      </c>
      <c r="E28" s="14" t="s">
        <v>25</v>
      </c>
      <c r="F28" s="28">
        <v>144.04259999999999</v>
      </c>
      <c r="G28" s="13">
        <v>104</v>
      </c>
      <c r="H28" s="75">
        <v>251</v>
      </c>
      <c r="I28" s="13">
        <v>6997</v>
      </c>
      <c r="J28" s="13">
        <v>6284</v>
      </c>
      <c r="K28" s="13">
        <v>2192</v>
      </c>
      <c r="L28" s="15">
        <f t="shared" si="1"/>
        <v>127.32017823042648</v>
      </c>
    </row>
    <row r="29" spans="1:12" x14ac:dyDescent="0.25">
      <c r="A29" s="13">
        <v>24</v>
      </c>
      <c r="B29" s="80" t="str">
        <f t="shared" si="0"/>
        <v>2008Český Krumlov</v>
      </c>
      <c r="C29" s="13">
        <v>2008</v>
      </c>
      <c r="D29" s="14" t="s">
        <v>26</v>
      </c>
      <c r="E29" s="14" t="s">
        <v>25</v>
      </c>
      <c r="F29" s="28">
        <v>160.8537</v>
      </c>
      <c r="G29" s="13">
        <v>106</v>
      </c>
      <c r="H29" s="75">
        <v>287.5</v>
      </c>
      <c r="I29" s="13">
        <v>1687</v>
      </c>
      <c r="J29" s="13">
        <v>1686</v>
      </c>
      <c r="K29" s="13">
        <v>363</v>
      </c>
      <c r="L29" s="15">
        <f t="shared" si="1"/>
        <v>78.585409252669038</v>
      </c>
    </row>
    <row r="30" spans="1:12" x14ac:dyDescent="0.25">
      <c r="A30" s="13">
        <v>25</v>
      </c>
      <c r="B30" s="80" t="str">
        <f t="shared" si="0"/>
        <v>2008Jindřichův Hradec</v>
      </c>
      <c r="C30" s="13">
        <v>2008</v>
      </c>
      <c r="D30" s="14" t="s">
        <v>27</v>
      </c>
      <c r="E30" s="14" t="s">
        <v>25</v>
      </c>
      <c r="F30" s="28">
        <v>207.28380000000001</v>
      </c>
      <c r="G30" s="13">
        <v>134</v>
      </c>
      <c r="H30" s="75">
        <v>393</v>
      </c>
      <c r="I30" s="13">
        <v>1419</v>
      </c>
      <c r="J30" s="13">
        <v>1470</v>
      </c>
      <c r="K30" s="13">
        <v>303</v>
      </c>
      <c r="L30" s="15">
        <f t="shared" si="1"/>
        <v>75.234693877551024</v>
      </c>
    </row>
    <row r="31" spans="1:12" x14ac:dyDescent="0.25">
      <c r="A31" s="13">
        <v>26</v>
      </c>
      <c r="B31" s="80" t="str">
        <f t="shared" si="0"/>
        <v>2008Pelhřimov</v>
      </c>
      <c r="C31" s="13">
        <v>2008</v>
      </c>
      <c r="D31" s="14" t="s">
        <v>28</v>
      </c>
      <c r="E31" s="14" t="s">
        <v>25</v>
      </c>
      <c r="F31" s="28">
        <v>169.7336</v>
      </c>
      <c r="G31" s="13">
        <v>92</v>
      </c>
      <c r="H31" s="75">
        <v>365</v>
      </c>
      <c r="I31" s="13">
        <v>965</v>
      </c>
      <c r="J31" s="13">
        <v>1031</v>
      </c>
      <c r="K31" s="13">
        <v>192</v>
      </c>
      <c r="L31" s="15">
        <f t="shared" si="1"/>
        <v>67.972841901066928</v>
      </c>
    </row>
    <row r="32" spans="1:12" x14ac:dyDescent="0.25">
      <c r="A32" s="13">
        <v>27</v>
      </c>
      <c r="B32" s="80" t="str">
        <f t="shared" si="0"/>
        <v>2008Písek</v>
      </c>
      <c r="C32" s="13">
        <v>2008</v>
      </c>
      <c r="D32" s="14" t="s">
        <v>29</v>
      </c>
      <c r="E32" s="14" t="s">
        <v>25</v>
      </c>
      <c r="F32" s="28">
        <v>280.99200000000002</v>
      </c>
      <c r="G32" s="13">
        <v>236</v>
      </c>
      <c r="H32" s="75">
        <v>496</v>
      </c>
      <c r="I32" s="13">
        <v>1430</v>
      </c>
      <c r="J32" s="13">
        <v>1518</v>
      </c>
      <c r="K32" s="13">
        <v>412</v>
      </c>
      <c r="L32" s="15">
        <f t="shared" si="1"/>
        <v>99.06455862977603</v>
      </c>
    </row>
    <row r="33" spans="1:12" x14ac:dyDescent="0.25">
      <c r="A33" s="13">
        <v>28</v>
      </c>
      <c r="B33" s="80" t="str">
        <f t="shared" si="0"/>
        <v>2008Prachatice</v>
      </c>
      <c r="C33" s="13">
        <v>2008</v>
      </c>
      <c r="D33" s="14" t="s">
        <v>30</v>
      </c>
      <c r="E33" s="14" t="s">
        <v>25</v>
      </c>
      <c r="F33" s="28">
        <v>152.6849</v>
      </c>
      <c r="G33" s="13">
        <v>119</v>
      </c>
      <c r="H33" s="75">
        <v>268</v>
      </c>
      <c r="I33" s="13">
        <v>1276</v>
      </c>
      <c r="J33" s="13">
        <v>1329</v>
      </c>
      <c r="K33" s="13">
        <v>262</v>
      </c>
      <c r="L33" s="15">
        <f t="shared" si="1"/>
        <v>71.956358164033105</v>
      </c>
    </row>
    <row r="34" spans="1:12" x14ac:dyDescent="0.25">
      <c r="A34" s="13">
        <v>29</v>
      </c>
      <c r="B34" s="80" t="str">
        <f t="shared" si="0"/>
        <v>2008Strakonice</v>
      </c>
      <c r="C34" s="13">
        <v>2008</v>
      </c>
      <c r="D34" s="14" t="s">
        <v>31</v>
      </c>
      <c r="E34" s="14" t="s">
        <v>25</v>
      </c>
      <c r="F34" s="28">
        <v>222.97720000000001</v>
      </c>
      <c r="G34" s="13">
        <v>145</v>
      </c>
      <c r="H34" s="75">
        <v>463</v>
      </c>
      <c r="I34" s="13">
        <v>1079</v>
      </c>
      <c r="J34" s="13">
        <v>1048</v>
      </c>
      <c r="K34" s="13">
        <v>261</v>
      </c>
      <c r="L34" s="15">
        <f t="shared" si="1"/>
        <v>90.901717557251914</v>
      </c>
    </row>
    <row r="35" spans="1:12" x14ac:dyDescent="0.25">
      <c r="A35" s="13">
        <v>30</v>
      </c>
      <c r="B35" s="80" t="str">
        <f t="shared" si="0"/>
        <v>2008Tábor</v>
      </c>
      <c r="C35" s="13">
        <v>2008</v>
      </c>
      <c r="D35" s="14" t="s">
        <v>32</v>
      </c>
      <c r="E35" s="14" t="s">
        <v>25</v>
      </c>
      <c r="F35" s="28">
        <v>195.1096</v>
      </c>
      <c r="G35" s="13">
        <v>148</v>
      </c>
      <c r="H35" s="75">
        <v>358</v>
      </c>
      <c r="I35" s="13">
        <v>2231</v>
      </c>
      <c r="J35" s="13">
        <v>2156</v>
      </c>
      <c r="K35" s="13">
        <v>596</v>
      </c>
      <c r="L35" s="15">
        <f t="shared" si="1"/>
        <v>100.89981447124303</v>
      </c>
    </row>
    <row r="36" spans="1:12" x14ac:dyDescent="0.25">
      <c r="A36" s="13">
        <v>31</v>
      </c>
      <c r="B36" s="80" t="str">
        <f t="shared" si="0"/>
        <v>2008Domažlice</v>
      </c>
      <c r="C36" s="13">
        <v>2008</v>
      </c>
      <c r="D36" s="14" t="s">
        <v>33</v>
      </c>
      <c r="E36" s="14" t="s">
        <v>34</v>
      </c>
      <c r="F36" s="28">
        <v>158.06880000000001</v>
      </c>
      <c r="G36" s="13">
        <v>103</v>
      </c>
      <c r="H36" s="75">
        <v>340</v>
      </c>
      <c r="I36" s="13">
        <v>1227</v>
      </c>
      <c r="J36" s="13">
        <v>1229</v>
      </c>
      <c r="K36" s="13">
        <v>289</v>
      </c>
      <c r="L36" s="15">
        <f t="shared" si="1"/>
        <v>85.829943043124487</v>
      </c>
    </row>
    <row r="37" spans="1:12" x14ac:dyDescent="0.25">
      <c r="A37" s="13">
        <v>32</v>
      </c>
      <c r="B37" s="80" t="str">
        <f t="shared" si="0"/>
        <v>2008Cheb</v>
      </c>
      <c r="C37" s="13">
        <v>2008</v>
      </c>
      <c r="D37" s="14" t="s">
        <v>35</v>
      </c>
      <c r="E37" s="14" t="s">
        <v>34</v>
      </c>
      <c r="F37" s="28">
        <v>238.65110000000001</v>
      </c>
      <c r="G37" s="13">
        <v>196</v>
      </c>
      <c r="H37" s="75">
        <v>406</v>
      </c>
      <c r="I37" s="13">
        <v>3322</v>
      </c>
      <c r="J37" s="13">
        <v>3275</v>
      </c>
      <c r="K37" s="13">
        <v>971</v>
      </c>
      <c r="L37" s="15">
        <f t="shared" si="1"/>
        <v>108.21832061068702</v>
      </c>
    </row>
    <row r="38" spans="1:12" x14ac:dyDescent="0.25">
      <c r="A38" s="13">
        <v>33</v>
      </c>
      <c r="B38" s="80" t="str">
        <f t="shared" si="0"/>
        <v>2008Karlovy Vary</v>
      </c>
      <c r="C38" s="13">
        <v>2008</v>
      </c>
      <c r="D38" s="14" t="s">
        <v>36</v>
      </c>
      <c r="E38" s="14" t="s">
        <v>34</v>
      </c>
      <c r="F38" s="28">
        <v>275.71019999999999</v>
      </c>
      <c r="G38" s="13">
        <v>167.5</v>
      </c>
      <c r="H38" s="75">
        <v>636</v>
      </c>
      <c r="I38" s="13">
        <v>5417</v>
      </c>
      <c r="J38" s="13">
        <v>5184</v>
      </c>
      <c r="K38" s="13">
        <v>1491</v>
      </c>
      <c r="L38" s="15">
        <f t="shared" si="1"/>
        <v>104.97974537037038</v>
      </c>
    </row>
    <row r="39" spans="1:12" x14ac:dyDescent="0.25">
      <c r="A39" s="13">
        <v>34</v>
      </c>
      <c r="B39" s="80" t="str">
        <f t="shared" si="0"/>
        <v>2008Klatovy</v>
      </c>
      <c r="C39" s="13">
        <v>2008</v>
      </c>
      <c r="D39" s="14" t="s">
        <v>37</v>
      </c>
      <c r="E39" s="14" t="s">
        <v>34</v>
      </c>
      <c r="F39" s="28">
        <v>197.39609999999999</v>
      </c>
      <c r="G39" s="13">
        <v>120</v>
      </c>
      <c r="H39" s="75">
        <v>415</v>
      </c>
      <c r="I39" s="13">
        <v>2037</v>
      </c>
      <c r="J39" s="13">
        <v>2003</v>
      </c>
      <c r="K39" s="13">
        <v>567</v>
      </c>
      <c r="L39" s="15">
        <f t="shared" si="1"/>
        <v>103.32251622566152</v>
      </c>
    </row>
    <row r="40" spans="1:12" x14ac:dyDescent="0.25">
      <c r="A40" s="13">
        <v>35</v>
      </c>
      <c r="B40" s="80" t="str">
        <f t="shared" si="0"/>
        <v>2008Plzeň-jih</v>
      </c>
      <c r="C40" s="13">
        <v>2008</v>
      </c>
      <c r="D40" s="14" t="s">
        <v>38</v>
      </c>
      <c r="E40" s="14" t="s">
        <v>34</v>
      </c>
      <c r="F40" s="28">
        <v>238.45869999999999</v>
      </c>
      <c r="G40" s="13">
        <v>144</v>
      </c>
      <c r="H40" s="75">
        <v>491.5</v>
      </c>
      <c r="I40" s="13">
        <v>1121</v>
      </c>
      <c r="J40" s="13">
        <v>1030</v>
      </c>
      <c r="K40" s="13">
        <v>409</v>
      </c>
      <c r="L40" s="15">
        <f t="shared" si="1"/>
        <v>144.9368932038835</v>
      </c>
    </row>
    <row r="41" spans="1:12" x14ac:dyDescent="0.25">
      <c r="A41" s="13">
        <v>36</v>
      </c>
      <c r="B41" s="80" t="str">
        <f t="shared" si="0"/>
        <v>2008Plzeň-Město</v>
      </c>
      <c r="C41" s="13">
        <v>2008</v>
      </c>
      <c r="D41" s="14" t="s">
        <v>136</v>
      </c>
      <c r="E41" s="14" t="s">
        <v>34</v>
      </c>
      <c r="F41" s="28">
        <v>273.37740000000002</v>
      </c>
      <c r="G41" s="13">
        <v>219</v>
      </c>
      <c r="H41" s="75">
        <v>451</v>
      </c>
      <c r="I41" s="13">
        <v>7421</v>
      </c>
      <c r="J41" s="13">
        <v>7096</v>
      </c>
      <c r="K41" s="13">
        <v>2525</v>
      </c>
      <c r="L41" s="15">
        <f t="shared" si="1"/>
        <v>129.87950958286359</v>
      </c>
    </row>
    <row r="42" spans="1:12" x14ac:dyDescent="0.25">
      <c r="A42" s="13">
        <v>37</v>
      </c>
      <c r="B42" s="80" t="str">
        <f t="shared" si="0"/>
        <v>2008Plzeň-sever</v>
      </c>
      <c r="C42" s="13">
        <v>2008</v>
      </c>
      <c r="D42" s="14" t="s">
        <v>39</v>
      </c>
      <c r="E42" s="14" t="s">
        <v>34</v>
      </c>
      <c r="F42" s="28">
        <v>196.95849999999999</v>
      </c>
      <c r="G42" s="13">
        <v>151.5</v>
      </c>
      <c r="H42" s="75">
        <v>345</v>
      </c>
      <c r="I42" s="13">
        <v>2166</v>
      </c>
      <c r="J42" s="13">
        <v>2268</v>
      </c>
      <c r="K42" s="13">
        <v>591</v>
      </c>
      <c r="L42" s="15">
        <f t="shared" si="1"/>
        <v>95.112433862433861</v>
      </c>
    </row>
    <row r="43" spans="1:12" x14ac:dyDescent="0.25">
      <c r="A43" s="13">
        <v>38</v>
      </c>
      <c r="B43" s="80" t="str">
        <f t="shared" si="0"/>
        <v>2008Rokycany</v>
      </c>
      <c r="C43" s="13">
        <v>2008</v>
      </c>
      <c r="D43" s="14" t="s">
        <v>40</v>
      </c>
      <c r="E43" s="14" t="s">
        <v>34</v>
      </c>
      <c r="F43" s="28">
        <v>187.02209999999999</v>
      </c>
      <c r="G43" s="13">
        <v>122</v>
      </c>
      <c r="H43" s="75">
        <v>371</v>
      </c>
      <c r="I43" s="13">
        <v>980</v>
      </c>
      <c r="J43" s="13">
        <v>966</v>
      </c>
      <c r="K43" s="13">
        <v>278</v>
      </c>
      <c r="L43" s="15">
        <f t="shared" si="1"/>
        <v>105.04140786749484</v>
      </c>
    </row>
    <row r="44" spans="1:12" x14ac:dyDescent="0.25">
      <c r="A44" s="13">
        <v>39</v>
      </c>
      <c r="B44" s="80" t="str">
        <f t="shared" si="0"/>
        <v>2008Sokolov</v>
      </c>
      <c r="C44" s="13">
        <v>2008</v>
      </c>
      <c r="D44" s="14" t="s">
        <v>41</v>
      </c>
      <c r="E44" s="14" t="s">
        <v>34</v>
      </c>
      <c r="F44" s="28">
        <v>204.73849999999999</v>
      </c>
      <c r="G44" s="13">
        <v>143</v>
      </c>
      <c r="H44" s="75">
        <v>399</v>
      </c>
      <c r="I44" s="13">
        <v>3463</v>
      </c>
      <c r="J44" s="13">
        <v>3547</v>
      </c>
      <c r="K44" s="13">
        <v>777</v>
      </c>
      <c r="L44" s="15">
        <f t="shared" si="1"/>
        <v>79.956301099520729</v>
      </c>
    </row>
    <row r="45" spans="1:12" x14ac:dyDescent="0.25">
      <c r="A45" s="13">
        <v>40</v>
      </c>
      <c r="B45" s="80" t="str">
        <f t="shared" si="0"/>
        <v>2008Tachov</v>
      </c>
      <c r="C45" s="13">
        <v>2008</v>
      </c>
      <c r="D45" s="14" t="s">
        <v>42</v>
      </c>
      <c r="E45" s="14" t="s">
        <v>34</v>
      </c>
      <c r="F45" s="28">
        <v>283.3954</v>
      </c>
      <c r="G45" s="13">
        <v>191</v>
      </c>
      <c r="H45" s="75">
        <v>568</v>
      </c>
      <c r="I45" s="13">
        <v>1403</v>
      </c>
      <c r="J45" s="13">
        <v>1352</v>
      </c>
      <c r="K45" s="13">
        <v>505</v>
      </c>
      <c r="L45" s="15">
        <f t="shared" si="1"/>
        <v>136.33505917159763</v>
      </c>
    </row>
    <row r="46" spans="1:12" x14ac:dyDescent="0.25">
      <c r="A46" s="13">
        <v>41</v>
      </c>
      <c r="B46" s="80" t="str">
        <f t="shared" si="0"/>
        <v>2008Česká Lípa</v>
      </c>
      <c r="C46" s="13">
        <v>2008</v>
      </c>
      <c r="D46" s="14" t="s">
        <v>43</v>
      </c>
      <c r="E46" s="14" t="s">
        <v>44</v>
      </c>
      <c r="F46" s="28">
        <v>269.77249999999998</v>
      </c>
      <c r="G46" s="13">
        <v>196</v>
      </c>
      <c r="H46" s="75">
        <v>503</v>
      </c>
      <c r="I46" s="13">
        <v>3226</v>
      </c>
      <c r="J46" s="13">
        <v>3571</v>
      </c>
      <c r="K46" s="13">
        <v>1211</v>
      </c>
      <c r="L46" s="15">
        <f t="shared" si="1"/>
        <v>123.77905348641836</v>
      </c>
    </row>
    <row r="47" spans="1:12" x14ac:dyDescent="0.25">
      <c r="A47" s="13">
        <v>42</v>
      </c>
      <c r="B47" s="80" t="str">
        <f t="shared" si="0"/>
        <v>2008Děčín</v>
      </c>
      <c r="C47" s="13">
        <v>2008</v>
      </c>
      <c r="D47" s="14" t="s">
        <v>45</v>
      </c>
      <c r="E47" s="14" t="s">
        <v>44</v>
      </c>
      <c r="F47" s="28">
        <v>454.15859999999998</v>
      </c>
      <c r="G47" s="13">
        <v>336</v>
      </c>
      <c r="H47" s="75">
        <v>887</v>
      </c>
      <c r="I47" s="13">
        <v>5436</v>
      </c>
      <c r="J47" s="13">
        <v>5037</v>
      </c>
      <c r="K47" s="13">
        <v>2989</v>
      </c>
      <c r="L47" s="15">
        <f t="shared" si="1"/>
        <v>216.59420289855072</v>
      </c>
    </row>
    <row r="48" spans="1:12" x14ac:dyDescent="0.25">
      <c r="A48" s="13">
        <v>43</v>
      </c>
      <c r="B48" s="80" t="str">
        <f t="shared" si="0"/>
        <v>2008Chomutov</v>
      </c>
      <c r="C48" s="13">
        <v>2008</v>
      </c>
      <c r="D48" s="14" t="s">
        <v>46</v>
      </c>
      <c r="E48" s="14" t="s">
        <v>44</v>
      </c>
      <c r="F48" s="28">
        <v>1169.7929999999999</v>
      </c>
      <c r="G48" s="13">
        <v>1146</v>
      </c>
      <c r="H48" s="75">
        <v>2198</v>
      </c>
      <c r="I48" s="13">
        <v>4606</v>
      </c>
      <c r="J48" s="13">
        <v>5283</v>
      </c>
      <c r="K48" s="13">
        <v>8884</v>
      </c>
      <c r="L48" s="15">
        <f t="shared" si="1"/>
        <v>613.79140639788</v>
      </c>
    </row>
    <row r="49" spans="1:12" x14ac:dyDescent="0.25">
      <c r="A49" s="13">
        <v>44</v>
      </c>
      <c r="B49" s="80" t="str">
        <f t="shared" si="0"/>
        <v>2008Jablonec nad Nisou</v>
      </c>
      <c r="C49" s="13">
        <v>2008</v>
      </c>
      <c r="D49" s="14" t="s">
        <v>47</v>
      </c>
      <c r="E49" s="14" t="s">
        <v>44</v>
      </c>
      <c r="F49" s="28">
        <v>511.78429999999997</v>
      </c>
      <c r="G49" s="13">
        <v>411.5</v>
      </c>
      <c r="H49" s="75">
        <v>995</v>
      </c>
      <c r="I49" s="13">
        <v>2168</v>
      </c>
      <c r="J49" s="13">
        <v>2312</v>
      </c>
      <c r="K49" s="13">
        <v>2084</v>
      </c>
      <c r="L49" s="15">
        <f t="shared" si="1"/>
        <v>329.00519031141869</v>
      </c>
    </row>
    <row r="50" spans="1:12" x14ac:dyDescent="0.25">
      <c r="A50" s="13">
        <v>45</v>
      </c>
      <c r="B50" s="80" t="str">
        <f t="shared" si="0"/>
        <v>2008Liberec</v>
      </c>
      <c r="C50" s="13">
        <v>2008</v>
      </c>
      <c r="D50" s="14" t="s">
        <v>48</v>
      </c>
      <c r="E50" s="14" t="s">
        <v>44</v>
      </c>
      <c r="F50" s="28">
        <v>575.22940000000006</v>
      </c>
      <c r="G50" s="13">
        <v>443</v>
      </c>
      <c r="H50" s="75">
        <v>1175</v>
      </c>
      <c r="I50" s="13">
        <v>7111</v>
      </c>
      <c r="J50" s="13">
        <v>8629</v>
      </c>
      <c r="K50" s="13">
        <v>6307</v>
      </c>
      <c r="L50" s="15">
        <f t="shared" si="1"/>
        <v>266.78120292038471</v>
      </c>
    </row>
    <row r="51" spans="1:12" x14ac:dyDescent="0.25">
      <c r="A51" s="13">
        <v>46</v>
      </c>
      <c r="B51" s="80" t="str">
        <f t="shared" si="0"/>
        <v>2008Litoměřice</v>
      </c>
      <c r="C51" s="13">
        <v>2008</v>
      </c>
      <c r="D51" s="14" t="s">
        <v>49</v>
      </c>
      <c r="E51" s="14" t="s">
        <v>44</v>
      </c>
      <c r="F51" s="28">
        <v>442.09440000000001</v>
      </c>
      <c r="G51" s="13">
        <v>301</v>
      </c>
      <c r="H51" s="75">
        <v>818</v>
      </c>
      <c r="I51" s="13">
        <v>3306</v>
      </c>
      <c r="J51" s="13">
        <v>3448</v>
      </c>
      <c r="K51" s="13">
        <v>1508</v>
      </c>
      <c r="L51" s="15">
        <f t="shared" si="1"/>
        <v>159.63457076566127</v>
      </c>
    </row>
    <row r="52" spans="1:12" x14ac:dyDescent="0.25">
      <c r="A52" s="13">
        <v>47</v>
      </c>
      <c r="B52" s="80" t="str">
        <f t="shared" si="0"/>
        <v>2008Louny</v>
      </c>
      <c r="C52" s="13">
        <v>2008</v>
      </c>
      <c r="D52" s="14" t="s">
        <v>50</v>
      </c>
      <c r="E52" s="14" t="s">
        <v>44</v>
      </c>
      <c r="F52" s="28">
        <v>470.73059999999998</v>
      </c>
      <c r="G52" s="13">
        <v>393</v>
      </c>
      <c r="H52" s="75">
        <v>897</v>
      </c>
      <c r="I52" s="13">
        <v>2295</v>
      </c>
      <c r="J52" s="13">
        <v>2513</v>
      </c>
      <c r="K52" s="13">
        <v>1794</v>
      </c>
      <c r="L52" s="15">
        <f t="shared" si="1"/>
        <v>260.56904098686829</v>
      </c>
    </row>
    <row r="53" spans="1:12" x14ac:dyDescent="0.25">
      <c r="A53" s="13">
        <v>48</v>
      </c>
      <c r="B53" s="80" t="str">
        <f t="shared" si="0"/>
        <v>2008Most</v>
      </c>
      <c r="C53" s="13">
        <v>2008</v>
      </c>
      <c r="D53" s="14" t="s">
        <v>51</v>
      </c>
      <c r="E53" s="14" t="s">
        <v>44</v>
      </c>
      <c r="F53" s="28">
        <v>643.25599999999997</v>
      </c>
      <c r="G53" s="13">
        <v>647</v>
      </c>
      <c r="H53" s="75">
        <v>1147.5</v>
      </c>
      <c r="I53" s="13">
        <v>7623</v>
      </c>
      <c r="J53" s="13">
        <v>6879</v>
      </c>
      <c r="K53" s="13">
        <v>4294</v>
      </c>
      <c r="L53" s="15">
        <f t="shared" si="1"/>
        <v>227.83980229684548</v>
      </c>
    </row>
    <row r="54" spans="1:12" x14ac:dyDescent="0.25">
      <c r="A54" s="13">
        <v>49</v>
      </c>
      <c r="B54" s="80" t="str">
        <f t="shared" si="0"/>
        <v>2008Teplice</v>
      </c>
      <c r="C54" s="13">
        <v>2008</v>
      </c>
      <c r="D54" s="14" t="s">
        <v>52</v>
      </c>
      <c r="E54" s="14" t="s">
        <v>44</v>
      </c>
      <c r="F54" s="28">
        <v>445.83440000000002</v>
      </c>
      <c r="G54" s="13">
        <v>317</v>
      </c>
      <c r="H54" s="75">
        <v>936</v>
      </c>
      <c r="I54" s="13">
        <v>4008</v>
      </c>
      <c r="J54" s="13">
        <v>4587</v>
      </c>
      <c r="K54" s="13">
        <v>1913</v>
      </c>
      <c r="L54" s="15">
        <f t="shared" si="1"/>
        <v>152.22258556790931</v>
      </c>
    </row>
    <row r="55" spans="1:12" x14ac:dyDescent="0.25">
      <c r="A55" s="13">
        <v>50</v>
      </c>
      <c r="B55" s="80" t="str">
        <f t="shared" si="0"/>
        <v>2008Ústí nad Labem</v>
      </c>
      <c r="C55" s="13">
        <v>2008</v>
      </c>
      <c r="D55" s="14" t="s">
        <v>53</v>
      </c>
      <c r="E55" s="14" t="s">
        <v>44</v>
      </c>
      <c r="F55" s="28">
        <v>584.33730000000003</v>
      </c>
      <c r="G55" s="13">
        <v>462</v>
      </c>
      <c r="H55" s="75">
        <v>919</v>
      </c>
      <c r="I55" s="13">
        <v>5571</v>
      </c>
      <c r="J55" s="13">
        <v>6987</v>
      </c>
      <c r="K55" s="13">
        <v>3810</v>
      </c>
      <c r="L55" s="15">
        <f t="shared" si="1"/>
        <v>199.03392013739804</v>
      </c>
    </row>
    <row r="56" spans="1:12" x14ac:dyDescent="0.25">
      <c r="A56" s="13">
        <v>51</v>
      </c>
      <c r="B56" s="80" t="str">
        <f t="shared" si="0"/>
        <v>2008Havlíčkův Brod</v>
      </c>
      <c r="C56" s="13">
        <v>2008</v>
      </c>
      <c r="D56" s="14" t="s">
        <v>54</v>
      </c>
      <c r="E56" s="14" t="s">
        <v>55</v>
      </c>
      <c r="F56" s="28">
        <v>245.8185</v>
      </c>
      <c r="G56" s="13">
        <v>174.5</v>
      </c>
      <c r="H56" s="75">
        <v>412</v>
      </c>
      <c r="I56" s="13">
        <v>1400</v>
      </c>
      <c r="J56" s="13">
        <v>1414</v>
      </c>
      <c r="K56" s="13">
        <v>403</v>
      </c>
      <c r="L56" s="15">
        <f t="shared" si="1"/>
        <v>104.02758132956153</v>
      </c>
    </row>
    <row r="57" spans="1:12" x14ac:dyDescent="0.25">
      <c r="A57" s="13">
        <v>52</v>
      </c>
      <c r="B57" s="80" t="str">
        <f t="shared" si="0"/>
        <v>2008Hradec Králové</v>
      </c>
      <c r="C57" s="13">
        <v>2008</v>
      </c>
      <c r="D57" s="14" t="s">
        <v>56</v>
      </c>
      <c r="E57" s="14" t="s">
        <v>55</v>
      </c>
      <c r="F57" s="28">
        <v>327.10449999999997</v>
      </c>
      <c r="G57" s="13">
        <v>216</v>
      </c>
      <c r="H57" s="75">
        <v>636</v>
      </c>
      <c r="I57" s="13">
        <v>3699</v>
      </c>
      <c r="J57" s="13">
        <v>3749</v>
      </c>
      <c r="K57" s="13">
        <v>1691</v>
      </c>
      <c r="L57" s="15">
        <f t="shared" si="1"/>
        <v>164.63456921845827</v>
      </c>
    </row>
    <row r="58" spans="1:12" x14ac:dyDescent="0.25">
      <c r="A58" s="13">
        <v>53</v>
      </c>
      <c r="B58" s="80" t="str">
        <f t="shared" si="0"/>
        <v>2008Chrudim</v>
      </c>
      <c r="C58" s="13">
        <v>2008</v>
      </c>
      <c r="D58" s="14" t="s">
        <v>57</v>
      </c>
      <c r="E58" s="14" t="s">
        <v>55</v>
      </c>
      <c r="F58" s="28">
        <v>276.34300000000002</v>
      </c>
      <c r="G58" s="13">
        <v>182</v>
      </c>
      <c r="H58" s="75">
        <v>527</v>
      </c>
      <c r="I58" s="13">
        <v>1858</v>
      </c>
      <c r="J58" s="13">
        <v>1920</v>
      </c>
      <c r="K58" s="13">
        <v>724</v>
      </c>
      <c r="L58" s="15">
        <f t="shared" si="1"/>
        <v>137.63541666666666</v>
      </c>
    </row>
    <row r="59" spans="1:12" x14ac:dyDescent="0.25">
      <c r="A59" s="13">
        <v>54</v>
      </c>
      <c r="B59" s="80" t="str">
        <f t="shared" si="0"/>
        <v>2008Jičín</v>
      </c>
      <c r="C59" s="13">
        <v>2008</v>
      </c>
      <c r="D59" s="14" t="s">
        <v>58</v>
      </c>
      <c r="E59" s="14" t="s">
        <v>55</v>
      </c>
      <c r="F59" s="28">
        <v>220.7389</v>
      </c>
      <c r="G59" s="13">
        <v>140</v>
      </c>
      <c r="H59" s="75">
        <v>419.5</v>
      </c>
      <c r="I59" s="13">
        <v>1301</v>
      </c>
      <c r="J59" s="13">
        <v>1275</v>
      </c>
      <c r="K59" s="13">
        <v>431</v>
      </c>
      <c r="L59" s="15">
        <f t="shared" si="1"/>
        <v>123.38431372549019</v>
      </c>
    </row>
    <row r="60" spans="1:12" x14ac:dyDescent="0.25">
      <c r="A60" s="13">
        <v>55</v>
      </c>
      <c r="B60" s="80" t="str">
        <f t="shared" si="0"/>
        <v>2008Náchod</v>
      </c>
      <c r="C60" s="13">
        <v>2008</v>
      </c>
      <c r="D60" s="14" t="s">
        <v>59</v>
      </c>
      <c r="E60" s="14" t="s">
        <v>55</v>
      </c>
      <c r="F60" s="28">
        <v>170.1713</v>
      </c>
      <c r="G60" s="13">
        <v>119</v>
      </c>
      <c r="H60" s="75">
        <v>330</v>
      </c>
      <c r="I60" s="13">
        <v>1900</v>
      </c>
      <c r="J60" s="13">
        <v>1998</v>
      </c>
      <c r="K60" s="13">
        <v>324</v>
      </c>
      <c r="L60" s="15">
        <f t="shared" si="1"/>
        <v>59.189189189189193</v>
      </c>
    </row>
    <row r="61" spans="1:12" x14ac:dyDescent="0.25">
      <c r="A61" s="13">
        <v>56</v>
      </c>
      <c r="B61" s="80" t="str">
        <f t="shared" si="0"/>
        <v>2008Pardubice</v>
      </c>
      <c r="C61" s="13">
        <v>2008</v>
      </c>
      <c r="D61" s="14" t="s">
        <v>60</v>
      </c>
      <c r="E61" s="14" t="s">
        <v>55</v>
      </c>
      <c r="F61" s="28">
        <v>249.19839999999999</v>
      </c>
      <c r="G61" s="13">
        <v>175</v>
      </c>
      <c r="H61" s="75">
        <v>469</v>
      </c>
      <c r="I61" s="13">
        <v>4974</v>
      </c>
      <c r="J61" s="13">
        <v>5394</v>
      </c>
      <c r="K61" s="13">
        <v>1499</v>
      </c>
      <c r="L61" s="15">
        <f t="shared" si="1"/>
        <v>101.4340007415647</v>
      </c>
    </row>
    <row r="62" spans="1:12" x14ac:dyDescent="0.25">
      <c r="A62" s="13">
        <v>57</v>
      </c>
      <c r="B62" s="80" t="str">
        <f t="shared" si="0"/>
        <v>2008Rychnov nad Kněžnou</v>
      </c>
      <c r="C62" s="13">
        <v>2008</v>
      </c>
      <c r="D62" s="14" t="s">
        <v>61</v>
      </c>
      <c r="E62" s="14" t="s">
        <v>55</v>
      </c>
      <c r="F62" s="28">
        <v>398.90370000000001</v>
      </c>
      <c r="G62" s="13">
        <v>267.5</v>
      </c>
      <c r="H62" s="75">
        <v>900</v>
      </c>
      <c r="I62" s="13">
        <v>1432</v>
      </c>
      <c r="J62" s="13">
        <v>1674</v>
      </c>
      <c r="K62" s="13">
        <v>681</v>
      </c>
      <c r="L62" s="15">
        <f t="shared" si="1"/>
        <v>148.48566308243727</v>
      </c>
    </row>
    <row r="63" spans="1:12" x14ac:dyDescent="0.25">
      <c r="A63" s="13">
        <v>58</v>
      </c>
      <c r="B63" s="80" t="str">
        <f t="shared" si="0"/>
        <v>2008Semily</v>
      </c>
      <c r="C63" s="13">
        <v>2008</v>
      </c>
      <c r="D63" s="14" t="s">
        <v>62</v>
      </c>
      <c r="E63" s="14" t="s">
        <v>55</v>
      </c>
      <c r="F63" s="28">
        <v>340.2946</v>
      </c>
      <c r="G63" s="13">
        <v>234</v>
      </c>
      <c r="H63" s="75">
        <v>666</v>
      </c>
      <c r="I63" s="13">
        <v>1366</v>
      </c>
      <c r="J63" s="13">
        <v>1375</v>
      </c>
      <c r="K63" s="13">
        <v>553</v>
      </c>
      <c r="L63" s="15">
        <f t="shared" si="1"/>
        <v>146.79636363636365</v>
      </c>
    </row>
    <row r="64" spans="1:12" x14ac:dyDescent="0.25">
      <c r="A64" s="13">
        <v>59</v>
      </c>
      <c r="B64" s="80" t="str">
        <f t="shared" si="0"/>
        <v>2008Svitavy</v>
      </c>
      <c r="C64" s="13">
        <v>2008</v>
      </c>
      <c r="D64" s="14" t="s">
        <v>63</v>
      </c>
      <c r="E64" s="14" t="s">
        <v>55</v>
      </c>
      <c r="F64" s="28">
        <v>191.71270000000001</v>
      </c>
      <c r="G64" s="13">
        <v>126</v>
      </c>
      <c r="H64" s="75">
        <v>347</v>
      </c>
      <c r="I64" s="13">
        <v>1638</v>
      </c>
      <c r="J64" s="13">
        <v>1641</v>
      </c>
      <c r="K64" s="13">
        <v>374</v>
      </c>
      <c r="L64" s="15">
        <f t="shared" si="1"/>
        <v>83.18708104814138</v>
      </c>
    </row>
    <row r="65" spans="1:12" x14ac:dyDescent="0.25">
      <c r="A65" s="13">
        <v>60</v>
      </c>
      <c r="B65" s="80" t="str">
        <f t="shared" si="0"/>
        <v>2008Trutnov</v>
      </c>
      <c r="C65" s="13">
        <v>2008</v>
      </c>
      <c r="D65" s="14" t="s">
        <v>64</v>
      </c>
      <c r="E65" s="14" t="s">
        <v>55</v>
      </c>
      <c r="F65" s="28">
        <v>251.18270000000001</v>
      </c>
      <c r="G65" s="13">
        <v>151</v>
      </c>
      <c r="H65" s="75">
        <v>496</v>
      </c>
      <c r="I65" s="13">
        <v>2708</v>
      </c>
      <c r="J65" s="13">
        <v>2789</v>
      </c>
      <c r="K65" s="13">
        <v>890</v>
      </c>
      <c r="L65" s="15">
        <f t="shared" si="1"/>
        <v>116.47543922552886</v>
      </c>
    </row>
    <row r="66" spans="1:12" x14ac:dyDescent="0.25">
      <c r="A66" s="13">
        <v>61</v>
      </c>
      <c r="B66" s="80" t="str">
        <f t="shared" si="0"/>
        <v>2008Ústí nad Orlicí</v>
      </c>
      <c r="C66" s="13">
        <v>2008</v>
      </c>
      <c r="D66" s="14" t="s">
        <v>65</v>
      </c>
      <c r="E66" s="14" t="s">
        <v>55</v>
      </c>
      <c r="F66" s="28">
        <v>203.8143</v>
      </c>
      <c r="G66" s="13">
        <v>126.5</v>
      </c>
      <c r="H66" s="75">
        <v>400</v>
      </c>
      <c r="I66" s="13">
        <v>2012</v>
      </c>
      <c r="J66" s="13">
        <v>2070</v>
      </c>
      <c r="K66" s="13">
        <v>499</v>
      </c>
      <c r="L66" s="15">
        <f t="shared" si="1"/>
        <v>87.987922705314006</v>
      </c>
    </row>
    <row r="67" spans="1:12" x14ac:dyDescent="0.25">
      <c r="A67" s="13">
        <v>62</v>
      </c>
      <c r="B67" s="80" t="str">
        <f t="shared" si="0"/>
        <v>2008Blansko</v>
      </c>
      <c r="C67" s="13">
        <v>2008</v>
      </c>
      <c r="D67" s="14" t="s">
        <v>66</v>
      </c>
      <c r="E67" s="14" t="s">
        <v>67</v>
      </c>
      <c r="F67" s="28">
        <v>408.49860000000001</v>
      </c>
      <c r="G67" s="13">
        <v>288</v>
      </c>
      <c r="H67" s="75">
        <v>764</v>
      </c>
      <c r="I67" s="13">
        <v>2143</v>
      </c>
      <c r="J67" s="13">
        <v>2123</v>
      </c>
      <c r="K67" s="13">
        <v>1118</v>
      </c>
      <c r="L67" s="15">
        <f t="shared" si="1"/>
        <v>192.21384832783795</v>
      </c>
    </row>
    <row r="68" spans="1:12" x14ac:dyDescent="0.25">
      <c r="A68" s="13">
        <v>63</v>
      </c>
      <c r="B68" s="80" t="str">
        <f t="shared" si="0"/>
        <v>2008Brno-město</v>
      </c>
      <c r="C68" s="13">
        <v>2008</v>
      </c>
      <c r="D68" s="14" t="s">
        <v>68</v>
      </c>
      <c r="E68" s="14" t="s">
        <v>67</v>
      </c>
      <c r="F68" s="28">
        <v>517.31590000000006</v>
      </c>
      <c r="G68" s="13">
        <v>352</v>
      </c>
      <c r="H68" s="75">
        <v>1071</v>
      </c>
      <c r="I68" s="13">
        <v>15813</v>
      </c>
      <c r="J68" s="13">
        <v>16861</v>
      </c>
      <c r="K68" s="13">
        <v>12012</v>
      </c>
      <c r="L68" s="15">
        <f t="shared" si="1"/>
        <v>260.03084040092517</v>
      </c>
    </row>
    <row r="69" spans="1:12" x14ac:dyDescent="0.25">
      <c r="A69" s="13">
        <v>64</v>
      </c>
      <c r="B69" s="80" t="str">
        <f t="shared" si="0"/>
        <v>2008Brno-venkov</v>
      </c>
      <c r="C69" s="13">
        <v>2008</v>
      </c>
      <c r="D69" s="14" t="s">
        <v>69</v>
      </c>
      <c r="E69" s="14" t="s">
        <v>67</v>
      </c>
      <c r="F69" s="28">
        <v>455.31659999999999</v>
      </c>
      <c r="G69" s="13">
        <v>330</v>
      </c>
      <c r="H69" s="75">
        <v>805</v>
      </c>
      <c r="I69" s="13">
        <v>3895</v>
      </c>
      <c r="J69" s="13">
        <v>4147</v>
      </c>
      <c r="K69" s="13">
        <v>2684</v>
      </c>
      <c r="L69" s="15">
        <f t="shared" si="1"/>
        <v>236.23342175066315</v>
      </c>
    </row>
    <row r="70" spans="1:12" x14ac:dyDescent="0.25">
      <c r="A70" s="13">
        <v>65</v>
      </c>
      <c r="B70" s="80" t="str">
        <f t="shared" si="0"/>
        <v>2008Břeclav</v>
      </c>
      <c r="C70" s="13">
        <v>2008</v>
      </c>
      <c r="D70" s="14" t="s">
        <v>70</v>
      </c>
      <c r="E70" s="14" t="s">
        <v>67</v>
      </c>
      <c r="F70" s="28">
        <v>592.26729999999998</v>
      </c>
      <c r="G70" s="13">
        <v>351</v>
      </c>
      <c r="H70" s="75">
        <v>1312</v>
      </c>
      <c r="I70" s="13">
        <v>2444</v>
      </c>
      <c r="J70" s="13">
        <v>2448</v>
      </c>
      <c r="K70" s="13">
        <v>2634</v>
      </c>
      <c r="L70" s="15">
        <f t="shared" si="1"/>
        <v>392.73284313725486</v>
      </c>
    </row>
    <row r="71" spans="1:12" x14ac:dyDescent="0.25">
      <c r="A71" s="13">
        <v>66</v>
      </c>
      <c r="B71" s="80" t="str">
        <f t="shared" ref="B71:B134" si="2">CONCATENATE(C71,D71)</f>
        <v>2008Hodonín</v>
      </c>
      <c r="C71" s="13">
        <v>2008</v>
      </c>
      <c r="D71" s="14" t="s">
        <v>71</v>
      </c>
      <c r="E71" s="14" t="s">
        <v>67</v>
      </c>
      <c r="F71" s="28">
        <v>600.14</v>
      </c>
      <c r="G71" s="13">
        <v>520.5</v>
      </c>
      <c r="H71" s="75">
        <v>1042</v>
      </c>
      <c r="I71" s="13">
        <v>2877</v>
      </c>
      <c r="J71" s="13">
        <v>2610</v>
      </c>
      <c r="K71" s="13">
        <v>2627</v>
      </c>
      <c r="L71" s="15">
        <f t="shared" ref="L71:L134" si="3">K71/J71*365</f>
        <v>367.37739463601537</v>
      </c>
    </row>
    <row r="72" spans="1:12" x14ac:dyDescent="0.25">
      <c r="A72" s="13">
        <v>67</v>
      </c>
      <c r="B72" s="80" t="str">
        <f t="shared" si="2"/>
        <v>2008Jihlava</v>
      </c>
      <c r="C72" s="13">
        <v>2008</v>
      </c>
      <c r="D72" s="14" t="s">
        <v>72</v>
      </c>
      <c r="E72" s="14" t="s">
        <v>67</v>
      </c>
      <c r="F72" s="28">
        <v>296.51080000000002</v>
      </c>
      <c r="G72" s="13">
        <v>212</v>
      </c>
      <c r="H72" s="75">
        <v>506</v>
      </c>
      <c r="I72" s="13">
        <v>2141</v>
      </c>
      <c r="J72" s="13">
        <v>2138</v>
      </c>
      <c r="K72" s="13">
        <v>952</v>
      </c>
      <c r="L72" s="15">
        <f t="shared" si="3"/>
        <v>162.52572497661365</v>
      </c>
    </row>
    <row r="73" spans="1:12" x14ac:dyDescent="0.25">
      <c r="A73" s="13">
        <v>68</v>
      </c>
      <c r="B73" s="80" t="str">
        <f t="shared" si="2"/>
        <v>2008Kroměříž</v>
      </c>
      <c r="C73" s="13">
        <v>2008</v>
      </c>
      <c r="D73" s="14" t="s">
        <v>73</v>
      </c>
      <c r="E73" s="14" t="s">
        <v>67</v>
      </c>
      <c r="F73" s="28">
        <v>287.5274</v>
      </c>
      <c r="G73" s="13">
        <v>189</v>
      </c>
      <c r="H73" s="75">
        <v>511</v>
      </c>
      <c r="I73" s="13">
        <v>2008</v>
      </c>
      <c r="J73" s="13">
        <v>2054</v>
      </c>
      <c r="K73" s="13">
        <v>599</v>
      </c>
      <c r="L73" s="15">
        <f t="shared" si="3"/>
        <v>106.44352482960078</v>
      </c>
    </row>
    <row r="74" spans="1:12" x14ac:dyDescent="0.25">
      <c r="A74" s="13">
        <v>69</v>
      </c>
      <c r="B74" s="80" t="str">
        <f t="shared" si="2"/>
        <v>2008Prostějov</v>
      </c>
      <c r="C74" s="13">
        <v>2008</v>
      </c>
      <c r="D74" s="14" t="s">
        <v>74</v>
      </c>
      <c r="E74" s="14" t="s">
        <v>67</v>
      </c>
      <c r="F74" s="28">
        <v>500.73779999999999</v>
      </c>
      <c r="G74" s="13">
        <v>411</v>
      </c>
      <c r="H74" s="75">
        <v>938</v>
      </c>
      <c r="I74" s="13">
        <v>2118</v>
      </c>
      <c r="J74" s="13">
        <v>2317</v>
      </c>
      <c r="K74" s="13">
        <v>1166</v>
      </c>
      <c r="L74" s="15">
        <f t="shared" si="3"/>
        <v>183.68148467846351</v>
      </c>
    </row>
    <row r="75" spans="1:12" x14ac:dyDescent="0.25">
      <c r="A75" s="13">
        <v>70</v>
      </c>
      <c r="B75" s="80" t="str">
        <f t="shared" si="2"/>
        <v>2008Třebíč</v>
      </c>
      <c r="C75" s="13">
        <v>2008</v>
      </c>
      <c r="D75" s="14" t="s">
        <v>75</v>
      </c>
      <c r="E75" s="14" t="s">
        <v>67</v>
      </c>
      <c r="F75" s="28">
        <v>289.29820000000001</v>
      </c>
      <c r="G75" s="13">
        <v>194</v>
      </c>
      <c r="H75" s="75">
        <v>488</v>
      </c>
      <c r="I75" s="13">
        <v>1856</v>
      </c>
      <c r="J75" s="13">
        <v>1903</v>
      </c>
      <c r="K75" s="13">
        <v>537</v>
      </c>
      <c r="L75" s="15">
        <f t="shared" si="3"/>
        <v>102.99789805570153</v>
      </c>
    </row>
    <row r="76" spans="1:12" x14ac:dyDescent="0.25">
      <c r="A76" s="13">
        <v>71</v>
      </c>
      <c r="B76" s="80" t="str">
        <f t="shared" si="2"/>
        <v>2008Uherské Hradiště</v>
      </c>
      <c r="C76" s="13">
        <v>2008</v>
      </c>
      <c r="D76" s="14" t="s">
        <v>76</v>
      </c>
      <c r="E76" s="14" t="s">
        <v>67</v>
      </c>
      <c r="F76" s="28">
        <v>463.416</v>
      </c>
      <c r="G76" s="13">
        <v>322.5</v>
      </c>
      <c r="H76" s="75">
        <v>928</v>
      </c>
      <c r="I76" s="13">
        <v>2250</v>
      </c>
      <c r="J76" s="13">
        <v>2299</v>
      </c>
      <c r="K76" s="13">
        <v>1875</v>
      </c>
      <c r="L76" s="15">
        <f t="shared" si="3"/>
        <v>297.68377555458898</v>
      </c>
    </row>
    <row r="77" spans="1:12" x14ac:dyDescent="0.25">
      <c r="A77" s="13">
        <v>72</v>
      </c>
      <c r="B77" s="80" t="str">
        <f t="shared" si="2"/>
        <v>2008Vyškov</v>
      </c>
      <c r="C77" s="13">
        <v>2008</v>
      </c>
      <c r="D77" s="14" t="s">
        <v>77</v>
      </c>
      <c r="E77" s="14" t="s">
        <v>67</v>
      </c>
      <c r="F77" s="28">
        <v>540.30139999999994</v>
      </c>
      <c r="G77" s="13">
        <v>323</v>
      </c>
      <c r="H77" s="75">
        <v>1366</v>
      </c>
      <c r="I77" s="13">
        <v>1523</v>
      </c>
      <c r="J77" s="13">
        <v>1685</v>
      </c>
      <c r="K77" s="13">
        <v>1143</v>
      </c>
      <c r="L77" s="15">
        <f t="shared" si="3"/>
        <v>247.593471810089</v>
      </c>
    </row>
    <row r="78" spans="1:12" x14ac:dyDescent="0.25">
      <c r="A78" s="13">
        <v>73</v>
      </c>
      <c r="B78" s="80" t="str">
        <f t="shared" si="2"/>
        <v>2008Zlín</v>
      </c>
      <c r="C78" s="13">
        <v>2008</v>
      </c>
      <c r="D78" s="14" t="s">
        <v>78</v>
      </c>
      <c r="E78" s="14" t="s">
        <v>67</v>
      </c>
      <c r="F78" s="28">
        <v>412.27339999999998</v>
      </c>
      <c r="G78" s="13">
        <v>272</v>
      </c>
      <c r="H78" s="75">
        <v>872</v>
      </c>
      <c r="I78" s="13">
        <v>5214</v>
      </c>
      <c r="J78" s="13">
        <v>5898</v>
      </c>
      <c r="K78" s="13">
        <v>2040</v>
      </c>
      <c r="L78" s="15">
        <f t="shared" si="3"/>
        <v>126.24618514750762</v>
      </c>
    </row>
    <row r="79" spans="1:12" x14ac:dyDescent="0.25">
      <c r="A79" s="13">
        <v>74</v>
      </c>
      <c r="B79" s="80" t="str">
        <f t="shared" si="2"/>
        <v>2008Znojmo</v>
      </c>
      <c r="C79" s="13">
        <v>2008</v>
      </c>
      <c r="D79" s="14" t="s">
        <v>79</v>
      </c>
      <c r="E79" s="14" t="s">
        <v>67</v>
      </c>
      <c r="F79" s="28">
        <v>398.93290000000002</v>
      </c>
      <c r="G79" s="13">
        <v>299</v>
      </c>
      <c r="H79" s="75">
        <v>683</v>
      </c>
      <c r="I79" s="13">
        <v>2477</v>
      </c>
      <c r="J79" s="13">
        <v>2572</v>
      </c>
      <c r="K79" s="13">
        <v>1259</v>
      </c>
      <c r="L79" s="15">
        <f t="shared" si="3"/>
        <v>178.66835147744945</v>
      </c>
    </row>
    <row r="80" spans="1:12" x14ac:dyDescent="0.25">
      <c r="A80" s="13">
        <v>75</v>
      </c>
      <c r="B80" s="80" t="str">
        <f t="shared" si="2"/>
        <v>2008Žďár nad Sázavou</v>
      </c>
      <c r="C80" s="13">
        <v>2008</v>
      </c>
      <c r="D80" s="14" t="s">
        <v>80</v>
      </c>
      <c r="E80" s="14" t="s">
        <v>67</v>
      </c>
      <c r="F80" s="28">
        <v>426.2045</v>
      </c>
      <c r="G80" s="13">
        <v>204</v>
      </c>
      <c r="H80" s="75">
        <v>853</v>
      </c>
      <c r="I80" s="13">
        <v>1886</v>
      </c>
      <c r="J80" s="13">
        <v>1813</v>
      </c>
      <c r="K80" s="13">
        <v>854</v>
      </c>
      <c r="L80" s="15">
        <f t="shared" si="3"/>
        <v>171.93050193050192</v>
      </c>
    </row>
    <row r="81" spans="1:12" x14ac:dyDescent="0.25">
      <c r="A81" s="13">
        <v>76</v>
      </c>
      <c r="B81" s="80" t="str">
        <f t="shared" si="2"/>
        <v>2008Bruntál</v>
      </c>
      <c r="C81" s="13">
        <v>2008</v>
      </c>
      <c r="D81" s="14" t="s">
        <v>81</v>
      </c>
      <c r="E81" s="14" t="s">
        <v>82</v>
      </c>
      <c r="F81" s="28">
        <v>327.77499999999998</v>
      </c>
      <c r="G81" s="13">
        <v>246</v>
      </c>
      <c r="H81" s="75">
        <v>654</v>
      </c>
      <c r="I81" s="13">
        <v>3042</v>
      </c>
      <c r="J81" s="13">
        <v>3730</v>
      </c>
      <c r="K81" s="13">
        <v>1523</v>
      </c>
      <c r="L81" s="15">
        <f t="shared" si="3"/>
        <v>149.03351206434317</v>
      </c>
    </row>
    <row r="82" spans="1:12" x14ac:dyDescent="0.25">
      <c r="A82" s="13">
        <v>77</v>
      </c>
      <c r="B82" s="80" t="str">
        <f t="shared" si="2"/>
        <v>2008Frýdek-Místek</v>
      </c>
      <c r="C82" s="13">
        <v>2008</v>
      </c>
      <c r="D82" s="14" t="s">
        <v>83</v>
      </c>
      <c r="E82" s="14" t="s">
        <v>82</v>
      </c>
      <c r="F82" s="28">
        <v>353.81659999999999</v>
      </c>
      <c r="G82" s="13">
        <v>274</v>
      </c>
      <c r="H82" s="75">
        <v>660</v>
      </c>
      <c r="I82" s="13">
        <v>5681</v>
      </c>
      <c r="J82" s="13">
        <v>6113</v>
      </c>
      <c r="K82" s="13">
        <v>2255</v>
      </c>
      <c r="L82" s="15">
        <f t="shared" si="3"/>
        <v>134.64338295435957</v>
      </c>
    </row>
    <row r="83" spans="1:12" x14ac:dyDescent="0.25">
      <c r="A83" s="13">
        <v>78</v>
      </c>
      <c r="B83" s="80" t="str">
        <f t="shared" si="2"/>
        <v>2008Jeseník</v>
      </c>
      <c r="C83" s="13">
        <v>2008</v>
      </c>
      <c r="D83" s="14" t="s">
        <v>84</v>
      </c>
      <c r="E83" s="14" t="s">
        <v>82</v>
      </c>
      <c r="F83" s="28">
        <v>358.59070000000003</v>
      </c>
      <c r="G83" s="13">
        <v>242.5</v>
      </c>
      <c r="H83" s="75">
        <v>644</v>
      </c>
      <c r="I83" s="13">
        <v>890</v>
      </c>
      <c r="J83" s="13">
        <v>1050</v>
      </c>
      <c r="K83" s="13">
        <v>468</v>
      </c>
      <c r="L83" s="15">
        <f t="shared" si="3"/>
        <v>162.68571428571428</v>
      </c>
    </row>
    <row r="84" spans="1:12" x14ac:dyDescent="0.25">
      <c r="A84" s="13">
        <v>79</v>
      </c>
      <c r="B84" s="80" t="str">
        <f t="shared" si="2"/>
        <v>2008Karviná</v>
      </c>
      <c r="C84" s="13">
        <v>2008</v>
      </c>
      <c r="D84" s="14" t="s">
        <v>85</v>
      </c>
      <c r="E84" s="14" t="s">
        <v>82</v>
      </c>
      <c r="F84" s="28">
        <v>220.66829999999999</v>
      </c>
      <c r="G84" s="13">
        <v>160</v>
      </c>
      <c r="H84" s="75">
        <v>409</v>
      </c>
      <c r="I84" s="13">
        <v>8444</v>
      </c>
      <c r="J84" s="13">
        <v>8815</v>
      </c>
      <c r="K84" s="13">
        <v>2461</v>
      </c>
      <c r="L84" s="15">
        <f t="shared" si="3"/>
        <v>101.90187180941577</v>
      </c>
    </row>
    <row r="85" spans="1:12" x14ac:dyDescent="0.25">
      <c r="A85" s="13">
        <v>80</v>
      </c>
      <c r="B85" s="80" t="str">
        <f t="shared" si="2"/>
        <v>2008Nový Jičín</v>
      </c>
      <c r="C85" s="13">
        <v>2008</v>
      </c>
      <c r="D85" s="14" t="s">
        <v>86</v>
      </c>
      <c r="E85" s="14" t="s">
        <v>82</v>
      </c>
      <c r="F85" s="28">
        <v>231.19380000000001</v>
      </c>
      <c r="G85" s="13">
        <v>167.5</v>
      </c>
      <c r="H85" s="75">
        <v>426</v>
      </c>
      <c r="I85" s="13">
        <v>3617</v>
      </c>
      <c r="J85" s="13">
        <v>3768</v>
      </c>
      <c r="K85" s="13">
        <v>1096</v>
      </c>
      <c r="L85" s="15">
        <f t="shared" si="3"/>
        <v>106.16772823779193</v>
      </c>
    </row>
    <row r="86" spans="1:12" x14ac:dyDescent="0.25">
      <c r="A86" s="13">
        <v>81</v>
      </c>
      <c r="B86" s="80" t="str">
        <f t="shared" si="2"/>
        <v>2008Olomouc</v>
      </c>
      <c r="C86" s="13">
        <v>2008</v>
      </c>
      <c r="D86" s="14" t="s">
        <v>87</v>
      </c>
      <c r="E86" s="14" t="s">
        <v>82</v>
      </c>
      <c r="F86" s="28">
        <v>272.9391</v>
      </c>
      <c r="G86" s="13">
        <v>194</v>
      </c>
      <c r="H86" s="75">
        <v>482</v>
      </c>
      <c r="I86" s="13">
        <v>6723</v>
      </c>
      <c r="J86" s="13">
        <v>7047</v>
      </c>
      <c r="K86" s="13">
        <v>1651</v>
      </c>
      <c r="L86" s="15">
        <f t="shared" si="3"/>
        <v>85.51369377039876</v>
      </c>
    </row>
    <row r="87" spans="1:12" x14ac:dyDescent="0.25">
      <c r="A87" s="13">
        <v>82</v>
      </c>
      <c r="B87" s="80" t="str">
        <f t="shared" si="2"/>
        <v>2008Opava</v>
      </c>
      <c r="C87" s="13">
        <v>2008</v>
      </c>
      <c r="D87" s="14" t="s">
        <v>88</v>
      </c>
      <c r="E87" s="14" t="s">
        <v>82</v>
      </c>
      <c r="F87" s="28">
        <v>337.43709999999999</v>
      </c>
      <c r="G87" s="13">
        <v>238</v>
      </c>
      <c r="H87" s="75">
        <v>691</v>
      </c>
      <c r="I87" s="13">
        <v>4415</v>
      </c>
      <c r="J87" s="13">
        <v>4264</v>
      </c>
      <c r="K87" s="13">
        <v>2162</v>
      </c>
      <c r="L87" s="15">
        <f t="shared" si="3"/>
        <v>185.06801125703566</v>
      </c>
    </row>
    <row r="88" spans="1:12" x14ac:dyDescent="0.25">
      <c r="A88" s="13">
        <v>83</v>
      </c>
      <c r="B88" s="80" t="str">
        <f t="shared" si="2"/>
        <v>2008Ostrava</v>
      </c>
      <c r="C88" s="13">
        <v>2008</v>
      </c>
      <c r="D88" s="14" t="s">
        <v>89</v>
      </c>
      <c r="E88" s="14" t="s">
        <v>82</v>
      </c>
      <c r="F88" s="28">
        <v>438.1918</v>
      </c>
      <c r="G88" s="13">
        <v>394</v>
      </c>
      <c r="H88" s="75">
        <v>760</v>
      </c>
      <c r="I88" s="13">
        <v>16408</v>
      </c>
      <c r="J88" s="13">
        <v>15614</v>
      </c>
      <c r="K88" s="13">
        <v>8056</v>
      </c>
      <c r="L88" s="15">
        <f t="shared" si="3"/>
        <v>188.32073779941078</v>
      </c>
    </row>
    <row r="89" spans="1:12" x14ac:dyDescent="0.25">
      <c r="A89" s="13">
        <v>84</v>
      </c>
      <c r="B89" s="80" t="str">
        <f t="shared" si="2"/>
        <v>2008Přerov</v>
      </c>
      <c r="C89" s="13">
        <v>2008</v>
      </c>
      <c r="D89" s="14" t="s">
        <v>90</v>
      </c>
      <c r="E89" s="14" t="s">
        <v>82</v>
      </c>
      <c r="F89" s="28">
        <v>178.6268</v>
      </c>
      <c r="G89" s="13">
        <v>118</v>
      </c>
      <c r="H89" s="75">
        <v>391</v>
      </c>
      <c r="I89" s="13">
        <v>2833</v>
      </c>
      <c r="J89" s="13">
        <v>2928</v>
      </c>
      <c r="K89" s="13">
        <v>661</v>
      </c>
      <c r="L89" s="15">
        <f t="shared" si="3"/>
        <v>82.399248633879779</v>
      </c>
    </row>
    <row r="90" spans="1:12" x14ac:dyDescent="0.25">
      <c r="A90" s="13">
        <v>85</v>
      </c>
      <c r="B90" s="80" t="str">
        <f t="shared" si="2"/>
        <v>2008Šumperk</v>
      </c>
      <c r="C90" s="13">
        <v>2008</v>
      </c>
      <c r="D90" s="14" t="s">
        <v>91</v>
      </c>
      <c r="E90" s="14" t="s">
        <v>82</v>
      </c>
      <c r="F90" s="28">
        <v>285.48820000000001</v>
      </c>
      <c r="G90" s="13">
        <v>161</v>
      </c>
      <c r="H90" s="75">
        <v>662</v>
      </c>
      <c r="I90" s="13">
        <v>2533</v>
      </c>
      <c r="J90" s="13">
        <v>2711</v>
      </c>
      <c r="K90" s="13">
        <v>1103</v>
      </c>
      <c r="L90" s="15">
        <f t="shared" si="3"/>
        <v>148.50424197713019</v>
      </c>
    </row>
    <row r="91" spans="1:12" x14ac:dyDescent="0.25">
      <c r="A91" s="13">
        <v>86</v>
      </c>
      <c r="B91" s="80" t="str">
        <f t="shared" si="2"/>
        <v>2008Vsetín</v>
      </c>
      <c r="C91" s="13">
        <v>2008</v>
      </c>
      <c r="D91" s="14" t="s">
        <v>92</v>
      </c>
      <c r="E91" s="14" t="s">
        <v>82</v>
      </c>
      <c r="F91" s="28">
        <v>297.17529999999999</v>
      </c>
      <c r="G91" s="13">
        <v>202</v>
      </c>
      <c r="H91" s="75">
        <v>554</v>
      </c>
      <c r="I91" s="13">
        <v>2585</v>
      </c>
      <c r="J91" s="13">
        <v>2673</v>
      </c>
      <c r="K91" s="13">
        <v>1272</v>
      </c>
      <c r="L91" s="15">
        <f t="shared" si="3"/>
        <v>173.69248035914703</v>
      </c>
    </row>
    <row r="92" spans="1:12" x14ac:dyDescent="0.25">
      <c r="A92" s="13">
        <v>1</v>
      </c>
      <c r="B92" s="80" t="str">
        <f t="shared" si="2"/>
        <v>2009Praha 1</v>
      </c>
      <c r="C92" s="13">
        <v>2009</v>
      </c>
      <c r="D92" s="14" t="s">
        <v>2</v>
      </c>
      <c r="E92" s="14" t="s">
        <v>3</v>
      </c>
      <c r="F92" s="28">
        <v>285.18880000000001</v>
      </c>
      <c r="G92" s="13">
        <v>167</v>
      </c>
      <c r="H92" s="75">
        <v>714</v>
      </c>
      <c r="I92" s="13">
        <v>23266</v>
      </c>
      <c r="J92" s="13">
        <v>23419</v>
      </c>
      <c r="K92" s="13">
        <v>5898</v>
      </c>
      <c r="L92" s="15">
        <f t="shared" si="3"/>
        <v>91.92407873948504</v>
      </c>
    </row>
    <row r="93" spans="1:12" x14ac:dyDescent="0.25">
      <c r="A93" s="13">
        <v>2</v>
      </c>
      <c r="B93" s="80" t="str">
        <f t="shared" si="2"/>
        <v>2009Praha 2</v>
      </c>
      <c r="C93" s="13">
        <v>2009</v>
      </c>
      <c r="D93" s="14" t="s">
        <v>4</v>
      </c>
      <c r="E93" s="14" t="s">
        <v>3</v>
      </c>
      <c r="F93" s="28">
        <v>460.99169999999998</v>
      </c>
      <c r="G93" s="13">
        <v>344</v>
      </c>
      <c r="H93" s="75">
        <v>1008</v>
      </c>
      <c r="I93" s="13">
        <v>7556</v>
      </c>
      <c r="J93" s="13">
        <v>6856</v>
      </c>
      <c r="K93" s="13">
        <v>3622</v>
      </c>
      <c r="L93" s="15">
        <f t="shared" si="3"/>
        <v>192.8281796966161</v>
      </c>
    </row>
    <row r="94" spans="1:12" x14ac:dyDescent="0.25">
      <c r="A94" s="13">
        <v>3</v>
      </c>
      <c r="B94" s="80" t="str">
        <f t="shared" si="2"/>
        <v>2009Praha 3</v>
      </c>
      <c r="C94" s="13">
        <v>2009</v>
      </c>
      <c r="D94" s="14" t="s">
        <v>5</v>
      </c>
      <c r="E94" s="14" t="s">
        <v>3</v>
      </c>
      <c r="F94" s="28">
        <v>440.8734</v>
      </c>
      <c r="G94" s="13">
        <v>366</v>
      </c>
      <c r="H94" s="75">
        <v>921</v>
      </c>
      <c r="I94" s="13">
        <v>8704</v>
      </c>
      <c r="J94" s="13">
        <v>8128</v>
      </c>
      <c r="K94" s="13">
        <v>2669</v>
      </c>
      <c r="L94" s="15">
        <f t="shared" si="3"/>
        <v>119.85543799212599</v>
      </c>
    </row>
    <row r="95" spans="1:12" x14ac:dyDescent="0.25">
      <c r="A95" s="13">
        <v>4</v>
      </c>
      <c r="B95" s="80" t="str">
        <f t="shared" si="2"/>
        <v>2009Praha 4</v>
      </c>
      <c r="C95" s="13">
        <v>2009</v>
      </c>
      <c r="D95" s="14" t="s">
        <v>6</v>
      </c>
      <c r="E95" s="14" t="s">
        <v>3</v>
      </c>
      <c r="F95" s="28">
        <v>338.62200000000001</v>
      </c>
      <c r="G95" s="13">
        <v>226</v>
      </c>
      <c r="H95" s="75">
        <v>749</v>
      </c>
      <c r="I95" s="13">
        <v>17320</v>
      </c>
      <c r="J95" s="13">
        <v>17415</v>
      </c>
      <c r="K95" s="13">
        <v>5093</v>
      </c>
      <c r="L95" s="15">
        <f t="shared" si="3"/>
        <v>106.7438989376974</v>
      </c>
    </row>
    <row r="96" spans="1:12" x14ac:dyDescent="0.25">
      <c r="A96" s="13">
        <v>5</v>
      </c>
      <c r="B96" s="80" t="str">
        <f t="shared" si="2"/>
        <v>2009Praha 5</v>
      </c>
      <c r="C96" s="13">
        <v>2009</v>
      </c>
      <c r="D96" s="14" t="s">
        <v>7</v>
      </c>
      <c r="E96" s="14" t="s">
        <v>3</v>
      </c>
      <c r="F96" s="28">
        <v>353.48869999999999</v>
      </c>
      <c r="G96" s="13">
        <v>264</v>
      </c>
      <c r="H96" s="75">
        <v>646.5</v>
      </c>
      <c r="I96" s="13">
        <v>14222</v>
      </c>
      <c r="J96" s="13">
        <v>14568</v>
      </c>
      <c r="K96" s="13">
        <v>4729</v>
      </c>
      <c r="L96" s="15">
        <f t="shared" si="3"/>
        <v>118.48469247666118</v>
      </c>
    </row>
    <row r="97" spans="1:12" x14ac:dyDescent="0.25">
      <c r="A97" s="13">
        <v>6</v>
      </c>
      <c r="B97" s="80" t="str">
        <f t="shared" si="2"/>
        <v>2009Praha 6</v>
      </c>
      <c r="C97" s="13">
        <v>2009</v>
      </c>
      <c r="D97" s="14" t="s">
        <v>8</v>
      </c>
      <c r="E97" s="14" t="s">
        <v>3</v>
      </c>
      <c r="F97" s="28">
        <v>355.1927</v>
      </c>
      <c r="G97" s="13">
        <v>238</v>
      </c>
      <c r="H97" s="75">
        <v>673</v>
      </c>
      <c r="I97" s="13">
        <v>9467</v>
      </c>
      <c r="J97" s="13">
        <v>9337</v>
      </c>
      <c r="K97" s="13">
        <v>3356</v>
      </c>
      <c r="L97" s="15">
        <f t="shared" si="3"/>
        <v>131.19203170183144</v>
      </c>
    </row>
    <row r="98" spans="1:12" x14ac:dyDescent="0.25">
      <c r="A98" s="13">
        <v>7</v>
      </c>
      <c r="B98" s="80" t="str">
        <f t="shared" si="2"/>
        <v>2009Praha 7</v>
      </c>
      <c r="C98" s="13">
        <v>2009</v>
      </c>
      <c r="D98" s="14" t="s">
        <v>9</v>
      </c>
      <c r="E98" s="14" t="s">
        <v>3</v>
      </c>
      <c r="F98" s="28">
        <v>381.23340000000002</v>
      </c>
      <c r="G98" s="13">
        <v>299</v>
      </c>
      <c r="H98" s="75">
        <v>764</v>
      </c>
      <c r="I98" s="13">
        <v>4162</v>
      </c>
      <c r="J98" s="13">
        <v>3807</v>
      </c>
      <c r="K98" s="13">
        <v>1953</v>
      </c>
      <c r="L98" s="15">
        <f t="shared" si="3"/>
        <v>187.24586288416074</v>
      </c>
    </row>
    <row r="99" spans="1:12" x14ac:dyDescent="0.25">
      <c r="A99" s="13">
        <v>8</v>
      </c>
      <c r="B99" s="80" t="str">
        <f t="shared" si="2"/>
        <v>2009Praha 8</v>
      </c>
      <c r="C99" s="13">
        <v>2009</v>
      </c>
      <c r="D99" s="14" t="s">
        <v>10</v>
      </c>
      <c r="E99" s="14" t="s">
        <v>3</v>
      </c>
      <c r="F99" s="28">
        <v>346.76600000000002</v>
      </c>
      <c r="G99" s="13">
        <v>251</v>
      </c>
      <c r="H99" s="75">
        <v>703</v>
      </c>
      <c r="I99" s="13">
        <v>7171</v>
      </c>
      <c r="J99" s="13">
        <v>7539</v>
      </c>
      <c r="K99" s="13">
        <v>2644</v>
      </c>
      <c r="L99" s="15">
        <f t="shared" si="3"/>
        <v>128.0090197638944</v>
      </c>
    </row>
    <row r="100" spans="1:12" x14ac:dyDescent="0.25">
      <c r="A100" s="13">
        <v>9</v>
      </c>
      <c r="B100" s="80" t="str">
        <f t="shared" si="2"/>
        <v>2009Praha 9</v>
      </c>
      <c r="C100" s="13">
        <v>2009</v>
      </c>
      <c r="D100" s="14" t="s">
        <v>11</v>
      </c>
      <c r="E100" s="14" t="s">
        <v>3</v>
      </c>
      <c r="F100" s="28">
        <v>237.5745</v>
      </c>
      <c r="G100" s="13">
        <v>152</v>
      </c>
      <c r="H100" s="75">
        <v>545</v>
      </c>
      <c r="I100" s="13">
        <v>8535</v>
      </c>
      <c r="J100" s="13">
        <v>7780</v>
      </c>
      <c r="K100" s="13">
        <v>3064</v>
      </c>
      <c r="L100" s="15">
        <f t="shared" si="3"/>
        <v>143.74807197943443</v>
      </c>
    </row>
    <row r="101" spans="1:12" x14ac:dyDescent="0.25">
      <c r="A101" s="13">
        <v>10</v>
      </c>
      <c r="B101" s="80" t="str">
        <f t="shared" si="2"/>
        <v>2009Praha 10</v>
      </c>
      <c r="C101" s="13">
        <v>2009</v>
      </c>
      <c r="D101" s="14" t="s">
        <v>12</v>
      </c>
      <c r="E101" s="14" t="s">
        <v>3</v>
      </c>
      <c r="F101" s="28">
        <v>266.22160000000002</v>
      </c>
      <c r="G101" s="13">
        <v>178</v>
      </c>
      <c r="H101" s="75">
        <v>536</v>
      </c>
      <c r="I101" s="13">
        <v>9891</v>
      </c>
      <c r="J101" s="13">
        <v>10036</v>
      </c>
      <c r="K101" s="13">
        <v>3263</v>
      </c>
      <c r="L101" s="15">
        <f t="shared" si="3"/>
        <v>118.67227979274611</v>
      </c>
    </row>
    <row r="102" spans="1:12" x14ac:dyDescent="0.25">
      <c r="A102" s="13">
        <v>11</v>
      </c>
      <c r="B102" s="80" t="str">
        <f t="shared" si="2"/>
        <v>2009Beroun</v>
      </c>
      <c r="C102" s="13">
        <v>2009</v>
      </c>
      <c r="D102" s="14" t="s">
        <v>13</v>
      </c>
      <c r="E102" s="14" t="s">
        <v>14</v>
      </c>
      <c r="F102" s="28">
        <v>516.16520000000003</v>
      </c>
      <c r="G102" s="13">
        <v>407</v>
      </c>
      <c r="H102" s="75">
        <v>1001</v>
      </c>
      <c r="I102" s="13">
        <v>3224</v>
      </c>
      <c r="J102" s="13">
        <v>3019</v>
      </c>
      <c r="K102" s="13">
        <v>838</v>
      </c>
      <c r="L102" s="15">
        <f t="shared" si="3"/>
        <v>101.31500496853262</v>
      </c>
    </row>
    <row r="103" spans="1:12" x14ac:dyDescent="0.25">
      <c r="A103" s="13">
        <v>12</v>
      </c>
      <c r="B103" s="80" t="str">
        <f t="shared" si="2"/>
        <v>2009Benešov</v>
      </c>
      <c r="C103" s="13">
        <v>2009</v>
      </c>
      <c r="D103" s="14" t="s">
        <v>15</v>
      </c>
      <c r="E103" s="14" t="s">
        <v>14</v>
      </c>
      <c r="F103" s="28">
        <v>319.25130000000001</v>
      </c>
      <c r="G103" s="13">
        <v>188</v>
      </c>
      <c r="H103" s="75">
        <v>506</v>
      </c>
      <c r="I103" s="13">
        <v>3560</v>
      </c>
      <c r="J103" s="13">
        <v>3960</v>
      </c>
      <c r="K103" s="13">
        <v>1123</v>
      </c>
      <c r="L103" s="15">
        <f t="shared" si="3"/>
        <v>103.50883838383839</v>
      </c>
    </row>
    <row r="104" spans="1:12" x14ac:dyDescent="0.25">
      <c r="A104" s="13">
        <v>13</v>
      </c>
      <c r="B104" s="80" t="str">
        <f t="shared" si="2"/>
        <v>2009Kladno</v>
      </c>
      <c r="C104" s="13">
        <v>2009</v>
      </c>
      <c r="D104" s="14" t="s">
        <v>16</v>
      </c>
      <c r="E104" s="14" t="s">
        <v>14</v>
      </c>
      <c r="F104" s="28">
        <v>269.51459999999997</v>
      </c>
      <c r="G104" s="13">
        <v>198.5</v>
      </c>
      <c r="H104" s="75">
        <v>563</v>
      </c>
      <c r="I104" s="13">
        <v>6874</v>
      </c>
      <c r="J104" s="13">
        <v>6509</v>
      </c>
      <c r="K104" s="13">
        <v>1667</v>
      </c>
      <c r="L104" s="15">
        <f t="shared" si="3"/>
        <v>93.479029036718401</v>
      </c>
    </row>
    <row r="105" spans="1:12" x14ac:dyDescent="0.25">
      <c r="A105" s="13">
        <v>14</v>
      </c>
      <c r="B105" s="80" t="str">
        <f t="shared" si="2"/>
        <v>2009Kolín</v>
      </c>
      <c r="C105" s="13">
        <v>2009</v>
      </c>
      <c r="D105" s="14" t="s">
        <v>17</v>
      </c>
      <c r="E105" s="14" t="s">
        <v>14</v>
      </c>
      <c r="F105" s="28">
        <v>179.48050000000001</v>
      </c>
      <c r="G105" s="13">
        <v>108</v>
      </c>
      <c r="H105" s="75">
        <v>365</v>
      </c>
      <c r="I105" s="13">
        <v>4623</v>
      </c>
      <c r="J105" s="13">
        <v>4301</v>
      </c>
      <c r="K105" s="13">
        <v>1061</v>
      </c>
      <c r="L105" s="15">
        <f t="shared" si="3"/>
        <v>90.040688212043719</v>
      </c>
    </row>
    <row r="106" spans="1:12" x14ac:dyDescent="0.25">
      <c r="A106" s="13">
        <v>15</v>
      </c>
      <c r="B106" s="80" t="str">
        <f t="shared" si="2"/>
        <v>2009Kutná Hora</v>
      </c>
      <c r="C106" s="13">
        <v>2009</v>
      </c>
      <c r="D106" s="14" t="s">
        <v>18</v>
      </c>
      <c r="E106" s="14" t="s">
        <v>14</v>
      </c>
      <c r="F106" s="28">
        <v>248.11170000000001</v>
      </c>
      <c r="G106" s="13">
        <v>153</v>
      </c>
      <c r="H106" s="75">
        <v>583</v>
      </c>
      <c r="I106" s="13">
        <v>2639</v>
      </c>
      <c r="J106" s="13">
        <v>2682</v>
      </c>
      <c r="K106" s="13">
        <v>498</v>
      </c>
      <c r="L106" s="15">
        <f t="shared" si="3"/>
        <v>67.774049217002243</v>
      </c>
    </row>
    <row r="107" spans="1:12" x14ac:dyDescent="0.25">
      <c r="A107" s="13">
        <v>16</v>
      </c>
      <c r="B107" s="80" t="str">
        <f t="shared" si="2"/>
        <v>2009Mělník</v>
      </c>
      <c r="C107" s="13">
        <v>2009</v>
      </c>
      <c r="D107" s="14" t="s">
        <v>19</v>
      </c>
      <c r="E107" s="14" t="s">
        <v>14</v>
      </c>
      <c r="F107" s="28">
        <v>329.12430000000001</v>
      </c>
      <c r="G107" s="13">
        <v>274</v>
      </c>
      <c r="H107" s="75">
        <v>630</v>
      </c>
      <c r="I107" s="13">
        <v>4845</v>
      </c>
      <c r="J107" s="13">
        <v>4914</v>
      </c>
      <c r="K107" s="13">
        <v>1206</v>
      </c>
      <c r="L107" s="15">
        <f t="shared" si="3"/>
        <v>89.57875457875457</v>
      </c>
    </row>
    <row r="108" spans="1:12" x14ac:dyDescent="0.25">
      <c r="A108" s="13">
        <v>17</v>
      </c>
      <c r="B108" s="80" t="str">
        <f t="shared" si="2"/>
        <v>2009Mladá Boleslav</v>
      </c>
      <c r="C108" s="13">
        <v>2009</v>
      </c>
      <c r="D108" s="14" t="s">
        <v>20</v>
      </c>
      <c r="E108" s="14" t="s">
        <v>14</v>
      </c>
      <c r="F108" s="28">
        <v>167.29089999999999</v>
      </c>
      <c r="G108" s="13">
        <v>125</v>
      </c>
      <c r="H108" s="75">
        <v>319</v>
      </c>
      <c r="I108" s="13">
        <v>4826</v>
      </c>
      <c r="J108" s="13">
        <v>4736</v>
      </c>
      <c r="K108" s="13">
        <v>654</v>
      </c>
      <c r="L108" s="15">
        <f t="shared" si="3"/>
        <v>50.403293918918926</v>
      </c>
    </row>
    <row r="109" spans="1:12" x14ac:dyDescent="0.25">
      <c r="A109" s="13">
        <v>18</v>
      </c>
      <c r="B109" s="80" t="str">
        <f t="shared" si="2"/>
        <v>2009Nymburk</v>
      </c>
      <c r="C109" s="13">
        <v>2009</v>
      </c>
      <c r="D109" s="14" t="s">
        <v>21</v>
      </c>
      <c r="E109" s="14" t="s">
        <v>14</v>
      </c>
      <c r="F109" s="28">
        <v>315.71420000000001</v>
      </c>
      <c r="G109" s="13">
        <v>194</v>
      </c>
      <c r="H109" s="75">
        <v>616</v>
      </c>
      <c r="I109" s="13">
        <v>3387</v>
      </c>
      <c r="J109" s="13">
        <v>3451</v>
      </c>
      <c r="K109" s="13">
        <v>550</v>
      </c>
      <c r="L109" s="15">
        <f t="shared" si="3"/>
        <v>58.171544479860906</v>
      </c>
    </row>
    <row r="110" spans="1:12" x14ac:dyDescent="0.25">
      <c r="A110" s="13">
        <v>19</v>
      </c>
      <c r="B110" s="80" t="str">
        <f t="shared" si="2"/>
        <v>2009Praha-Východ</v>
      </c>
      <c r="C110" s="13">
        <v>2009</v>
      </c>
      <c r="D110" s="14" t="s">
        <v>134</v>
      </c>
      <c r="E110" s="14" t="s">
        <v>14</v>
      </c>
      <c r="F110" s="28">
        <v>325.024</v>
      </c>
      <c r="G110" s="13">
        <v>240</v>
      </c>
      <c r="H110" s="75">
        <v>666</v>
      </c>
      <c r="I110" s="13">
        <v>6444</v>
      </c>
      <c r="J110" s="13">
        <v>6238</v>
      </c>
      <c r="K110" s="13">
        <v>1545</v>
      </c>
      <c r="L110" s="15">
        <f t="shared" si="3"/>
        <v>90.401571016351397</v>
      </c>
    </row>
    <row r="111" spans="1:12" x14ac:dyDescent="0.25">
      <c r="A111" s="13">
        <v>20</v>
      </c>
      <c r="B111" s="80" t="str">
        <f t="shared" si="2"/>
        <v>2009Praha-Západ</v>
      </c>
      <c r="C111" s="13">
        <v>2009</v>
      </c>
      <c r="D111" s="14" t="s">
        <v>135</v>
      </c>
      <c r="E111" s="14" t="s">
        <v>14</v>
      </c>
      <c r="F111" s="28">
        <v>296.19110000000001</v>
      </c>
      <c r="G111" s="13">
        <v>114</v>
      </c>
      <c r="H111" s="75">
        <v>844</v>
      </c>
      <c r="I111" s="13">
        <v>7937</v>
      </c>
      <c r="J111" s="13">
        <v>7416</v>
      </c>
      <c r="K111" s="13">
        <v>1501</v>
      </c>
      <c r="L111" s="15">
        <f t="shared" si="3"/>
        <v>73.876078748651565</v>
      </c>
    </row>
    <row r="112" spans="1:12" x14ac:dyDescent="0.25">
      <c r="A112" s="13">
        <v>21</v>
      </c>
      <c r="B112" s="80" t="str">
        <f t="shared" si="2"/>
        <v>2009Příbram</v>
      </c>
      <c r="C112" s="13">
        <v>2009</v>
      </c>
      <c r="D112" s="14" t="s">
        <v>22</v>
      </c>
      <c r="E112" s="14" t="s">
        <v>14</v>
      </c>
      <c r="F112" s="28">
        <v>188.4289</v>
      </c>
      <c r="G112" s="13">
        <v>153</v>
      </c>
      <c r="H112" s="75">
        <v>348</v>
      </c>
      <c r="I112" s="13">
        <v>4309</v>
      </c>
      <c r="J112" s="13">
        <v>4293</v>
      </c>
      <c r="K112" s="13">
        <v>660</v>
      </c>
      <c r="L112" s="15">
        <f t="shared" si="3"/>
        <v>56.114605171208943</v>
      </c>
    </row>
    <row r="113" spans="1:12" x14ac:dyDescent="0.25">
      <c r="A113" s="13">
        <v>22</v>
      </c>
      <c r="B113" s="80" t="str">
        <f t="shared" si="2"/>
        <v>2009Rakovník</v>
      </c>
      <c r="C113" s="13">
        <v>2009</v>
      </c>
      <c r="D113" s="14" t="s">
        <v>23</v>
      </c>
      <c r="E113" s="14" t="s">
        <v>14</v>
      </c>
      <c r="F113" s="28">
        <v>206.33629999999999</v>
      </c>
      <c r="G113" s="13">
        <v>132</v>
      </c>
      <c r="H113" s="75">
        <v>392</v>
      </c>
      <c r="I113" s="13">
        <v>2190</v>
      </c>
      <c r="J113" s="13">
        <v>2236</v>
      </c>
      <c r="K113" s="13">
        <v>349</v>
      </c>
      <c r="L113" s="15">
        <f t="shared" si="3"/>
        <v>56.970035778175308</v>
      </c>
    </row>
    <row r="114" spans="1:12" x14ac:dyDescent="0.25">
      <c r="A114" s="13">
        <v>23</v>
      </c>
      <c r="B114" s="80" t="str">
        <f t="shared" si="2"/>
        <v>2009České Budějovice</v>
      </c>
      <c r="C114" s="13">
        <v>2009</v>
      </c>
      <c r="D114" s="14" t="s">
        <v>24</v>
      </c>
      <c r="E114" s="14" t="s">
        <v>25</v>
      </c>
      <c r="F114" s="28">
        <v>140.69550000000001</v>
      </c>
      <c r="G114" s="13">
        <v>119</v>
      </c>
      <c r="H114" s="75">
        <v>189</v>
      </c>
      <c r="I114" s="13">
        <v>17974</v>
      </c>
      <c r="J114" s="13">
        <v>18654</v>
      </c>
      <c r="K114" s="13">
        <v>1512</v>
      </c>
      <c r="L114" s="15">
        <f t="shared" si="3"/>
        <v>29.58507558700547</v>
      </c>
    </row>
    <row r="115" spans="1:12" x14ac:dyDescent="0.25">
      <c r="A115" s="13">
        <v>24</v>
      </c>
      <c r="B115" s="80" t="str">
        <f t="shared" si="2"/>
        <v>2009Český Krumlov</v>
      </c>
      <c r="C115" s="13">
        <v>2009</v>
      </c>
      <c r="D115" s="14" t="s">
        <v>26</v>
      </c>
      <c r="E115" s="14" t="s">
        <v>25</v>
      </c>
      <c r="F115" s="28">
        <v>133.69880000000001</v>
      </c>
      <c r="G115" s="13">
        <v>114</v>
      </c>
      <c r="H115" s="75">
        <v>241</v>
      </c>
      <c r="I115" s="13">
        <v>3815</v>
      </c>
      <c r="J115" s="13">
        <v>3778</v>
      </c>
      <c r="K115" s="13">
        <v>400</v>
      </c>
      <c r="L115" s="15">
        <f t="shared" si="3"/>
        <v>38.644785600847008</v>
      </c>
    </row>
    <row r="116" spans="1:12" x14ac:dyDescent="0.25">
      <c r="A116" s="13">
        <v>25</v>
      </c>
      <c r="B116" s="80" t="str">
        <f t="shared" si="2"/>
        <v>2009Jindřichův Hradec</v>
      </c>
      <c r="C116" s="13">
        <v>2009</v>
      </c>
      <c r="D116" s="14" t="s">
        <v>27</v>
      </c>
      <c r="E116" s="14" t="s">
        <v>25</v>
      </c>
      <c r="F116" s="28">
        <v>183.83600000000001</v>
      </c>
      <c r="G116" s="13">
        <v>119</v>
      </c>
      <c r="H116" s="75">
        <v>388</v>
      </c>
      <c r="I116" s="13">
        <v>3407</v>
      </c>
      <c r="J116" s="13">
        <v>3330</v>
      </c>
      <c r="K116" s="13">
        <v>380</v>
      </c>
      <c r="L116" s="15">
        <f t="shared" si="3"/>
        <v>41.651651651651648</v>
      </c>
    </row>
    <row r="117" spans="1:12" x14ac:dyDescent="0.25">
      <c r="A117" s="13">
        <v>26</v>
      </c>
      <c r="B117" s="80" t="str">
        <f t="shared" si="2"/>
        <v>2009Pelhřimov</v>
      </c>
      <c r="C117" s="13">
        <v>2009</v>
      </c>
      <c r="D117" s="14" t="s">
        <v>28</v>
      </c>
      <c r="E117" s="14" t="s">
        <v>25</v>
      </c>
      <c r="F117" s="28">
        <v>142.6292</v>
      </c>
      <c r="G117" s="13">
        <v>90</v>
      </c>
      <c r="H117" s="75">
        <v>275</v>
      </c>
      <c r="I117" s="13">
        <v>2171</v>
      </c>
      <c r="J117" s="13">
        <v>2121</v>
      </c>
      <c r="K117" s="13">
        <v>242</v>
      </c>
      <c r="L117" s="15">
        <f t="shared" si="3"/>
        <v>41.645450259311644</v>
      </c>
    </row>
    <row r="118" spans="1:12" x14ac:dyDescent="0.25">
      <c r="A118" s="13">
        <v>27</v>
      </c>
      <c r="B118" s="80" t="str">
        <f t="shared" si="2"/>
        <v>2009Písek</v>
      </c>
      <c r="C118" s="13">
        <v>2009</v>
      </c>
      <c r="D118" s="14" t="s">
        <v>29</v>
      </c>
      <c r="E118" s="14" t="s">
        <v>25</v>
      </c>
      <c r="F118" s="28">
        <v>236.0239</v>
      </c>
      <c r="G118" s="13">
        <v>166</v>
      </c>
      <c r="H118" s="75">
        <v>489</v>
      </c>
      <c r="I118" s="13">
        <v>3088</v>
      </c>
      <c r="J118" s="13">
        <v>3140</v>
      </c>
      <c r="K118" s="13">
        <v>360</v>
      </c>
      <c r="L118" s="15">
        <f t="shared" si="3"/>
        <v>41.847133757961785</v>
      </c>
    </row>
    <row r="119" spans="1:12" x14ac:dyDescent="0.25">
      <c r="A119" s="13">
        <v>28</v>
      </c>
      <c r="B119" s="80" t="str">
        <f t="shared" si="2"/>
        <v>2009Prachatice</v>
      </c>
      <c r="C119" s="13">
        <v>2009</v>
      </c>
      <c r="D119" s="14" t="s">
        <v>30</v>
      </c>
      <c r="E119" s="14" t="s">
        <v>25</v>
      </c>
      <c r="F119" s="28">
        <v>160.2654</v>
      </c>
      <c r="G119" s="13">
        <v>116</v>
      </c>
      <c r="H119" s="75">
        <v>254</v>
      </c>
      <c r="I119" s="13">
        <v>2631</v>
      </c>
      <c r="J119" s="13">
        <v>2621</v>
      </c>
      <c r="K119" s="13">
        <v>271</v>
      </c>
      <c r="L119" s="15">
        <f t="shared" si="3"/>
        <v>37.739412438000763</v>
      </c>
    </row>
    <row r="120" spans="1:12" x14ac:dyDescent="0.25">
      <c r="A120" s="13">
        <v>29</v>
      </c>
      <c r="B120" s="80" t="str">
        <f t="shared" si="2"/>
        <v>2009Strakonice</v>
      </c>
      <c r="C120" s="13">
        <v>2009</v>
      </c>
      <c r="D120" s="14" t="s">
        <v>31</v>
      </c>
      <c r="E120" s="14" t="s">
        <v>25</v>
      </c>
      <c r="F120" s="28">
        <v>183.23840000000001</v>
      </c>
      <c r="G120" s="13">
        <v>95</v>
      </c>
      <c r="H120" s="75">
        <v>406</v>
      </c>
      <c r="I120" s="13">
        <v>2678</v>
      </c>
      <c r="J120" s="13">
        <v>2577</v>
      </c>
      <c r="K120" s="13">
        <v>362</v>
      </c>
      <c r="L120" s="15">
        <f t="shared" si="3"/>
        <v>51.272797826930535</v>
      </c>
    </row>
    <row r="121" spans="1:12" x14ac:dyDescent="0.25">
      <c r="A121" s="13">
        <v>30</v>
      </c>
      <c r="B121" s="80" t="str">
        <f t="shared" si="2"/>
        <v>2009Tábor</v>
      </c>
      <c r="C121" s="13">
        <v>2009</v>
      </c>
      <c r="D121" s="14" t="s">
        <v>32</v>
      </c>
      <c r="E121" s="14" t="s">
        <v>25</v>
      </c>
      <c r="F121" s="28">
        <v>154.01509999999999</v>
      </c>
      <c r="G121" s="13">
        <v>105</v>
      </c>
      <c r="H121" s="75">
        <v>315</v>
      </c>
      <c r="I121" s="13">
        <v>5134</v>
      </c>
      <c r="J121" s="13">
        <v>4724</v>
      </c>
      <c r="K121" s="13">
        <v>1006</v>
      </c>
      <c r="L121" s="15">
        <f t="shared" si="3"/>
        <v>77.728619813717188</v>
      </c>
    </row>
    <row r="122" spans="1:12" x14ac:dyDescent="0.25">
      <c r="A122" s="13">
        <v>31</v>
      </c>
      <c r="B122" s="80" t="str">
        <f t="shared" si="2"/>
        <v>2009Domažlice</v>
      </c>
      <c r="C122" s="13">
        <v>2009</v>
      </c>
      <c r="D122" s="14" t="s">
        <v>33</v>
      </c>
      <c r="E122" s="14" t="s">
        <v>34</v>
      </c>
      <c r="F122" s="28">
        <v>163.2296</v>
      </c>
      <c r="G122" s="13">
        <v>117.5</v>
      </c>
      <c r="H122" s="75">
        <v>337</v>
      </c>
      <c r="I122" s="13">
        <v>2711</v>
      </c>
      <c r="J122" s="13">
        <v>2572</v>
      </c>
      <c r="K122" s="13">
        <v>428</v>
      </c>
      <c r="L122" s="15">
        <f t="shared" si="3"/>
        <v>60.73872472783826</v>
      </c>
    </row>
    <row r="123" spans="1:12" x14ac:dyDescent="0.25">
      <c r="A123" s="13">
        <v>32</v>
      </c>
      <c r="B123" s="80" t="str">
        <f t="shared" si="2"/>
        <v>2009Cheb</v>
      </c>
      <c r="C123" s="13">
        <v>2009</v>
      </c>
      <c r="D123" s="14" t="s">
        <v>35</v>
      </c>
      <c r="E123" s="14" t="s">
        <v>34</v>
      </c>
      <c r="F123" s="28">
        <v>201.02950000000001</v>
      </c>
      <c r="G123" s="13">
        <v>116</v>
      </c>
      <c r="H123" s="75">
        <v>403</v>
      </c>
      <c r="I123" s="13">
        <v>6515</v>
      </c>
      <c r="J123" s="13">
        <v>6120</v>
      </c>
      <c r="K123" s="13">
        <v>1366</v>
      </c>
      <c r="L123" s="15">
        <f t="shared" si="3"/>
        <v>81.468954248366018</v>
      </c>
    </row>
    <row r="124" spans="1:12" x14ac:dyDescent="0.25">
      <c r="A124" s="13">
        <v>33</v>
      </c>
      <c r="B124" s="80" t="str">
        <f t="shared" si="2"/>
        <v>2009Karlovy Vary</v>
      </c>
      <c r="C124" s="13">
        <v>2009</v>
      </c>
      <c r="D124" s="14" t="s">
        <v>36</v>
      </c>
      <c r="E124" s="14" t="s">
        <v>34</v>
      </c>
      <c r="F124" s="28">
        <v>220.39410000000001</v>
      </c>
      <c r="G124" s="13">
        <v>130</v>
      </c>
      <c r="H124" s="75">
        <v>492</v>
      </c>
      <c r="I124" s="13">
        <v>7820</v>
      </c>
      <c r="J124" s="13">
        <v>7953</v>
      </c>
      <c r="K124" s="13">
        <v>1358</v>
      </c>
      <c r="L124" s="15">
        <f t="shared" si="3"/>
        <v>62.324908839431657</v>
      </c>
    </row>
    <row r="125" spans="1:12" x14ac:dyDescent="0.25">
      <c r="A125" s="13">
        <v>34</v>
      </c>
      <c r="B125" s="80" t="str">
        <f t="shared" si="2"/>
        <v>2009Klatovy</v>
      </c>
      <c r="C125" s="13">
        <v>2009</v>
      </c>
      <c r="D125" s="14" t="s">
        <v>37</v>
      </c>
      <c r="E125" s="14" t="s">
        <v>34</v>
      </c>
      <c r="F125" s="28">
        <v>197.5641</v>
      </c>
      <c r="G125" s="13">
        <v>128</v>
      </c>
      <c r="H125" s="75">
        <v>364</v>
      </c>
      <c r="I125" s="13">
        <v>3567</v>
      </c>
      <c r="J125" s="13">
        <v>3461</v>
      </c>
      <c r="K125" s="13">
        <v>673</v>
      </c>
      <c r="L125" s="15">
        <f t="shared" si="3"/>
        <v>70.975151690262933</v>
      </c>
    </row>
    <row r="126" spans="1:12" x14ac:dyDescent="0.25">
      <c r="A126" s="13">
        <v>35</v>
      </c>
      <c r="B126" s="80" t="str">
        <f t="shared" si="2"/>
        <v>2009Plzeň-jih</v>
      </c>
      <c r="C126" s="13">
        <v>2009</v>
      </c>
      <c r="D126" s="14" t="s">
        <v>38</v>
      </c>
      <c r="E126" s="14" t="s">
        <v>34</v>
      </c>
      <c r="F126" s="28">
        <v>252.09450000000001</v>
      </c>
      <c r="G126" s="13">
        <v>177</v>
      </c>
      <c r="H126" s="75">
        <v>568</v>
      </c>
      <c r="I126" s="13">
        <v>3197</v>
      </c>
      <c r="J126" s="13">
        <v>3059</v>
      </c>
      <c r="K126" s="13">
        <v>547</v>
      </c>
      <c r="L126" s="15">
        <f t="shared" si="3"/>
        <v>65.2680614579928</v>
      </c>
    </row>
    <row r="127" spans="1:12" x14ac:dyDescent="0.25">
      <c r="A127" s="13">
        <v>36</v>
      </c>
      <c r="B127" s="80" t="str">
        <f t="shared" si="2"/>
        <v>2009Plzeň-Město</v>
      </c>
      <c r="C127" s="13">
        <v>2009</v>
      </c>
      <c r="D127" s="14" t="s">
        <v>136</v>
      </c>
      <c r="E127" s="14" t="s">
        <v>34</v>
      </c>
      <c r="F127" s="28">
        <v>230.60910000000001</v>
      </c>
      <c r="G127" s="13">
        <v>175</v>
      </c>
      <c r="H127" s="75">
        <v>430</v>
      </c>
      <c r="I127" s="13">
        <v>14978</v>
      </c>
      <c r="J127" s="13">
        <v>12371</v>
      </c>
      <c r="K127" s="13">
        <v>5132</v>
      </c>
      <c r="L127" s="15">
        <f t="shared" si="3"/>
        <v>151.41702368442324</v>
      </c>
    </row>
    <row r="128" spans="1:12" x14ac:dyDescent="0.25">
      <c r="A128" s="13">
        <v>37</v>
      </c>
      <c r="B128" s="80" t="str">
        <f t="shared" si="2"/>
        <v>2009Plzeň-sever</v>
      </c>
      <c r="C128" s="13">
        <v>2009</v>
      </c>
      <c r="D128" s="14" t="s">
        <v>39</v>
      </c>
      <c r="E128" s="14" t="s">
        <v>34</v>
      </c>
      <c r="F128" s="28">
        <v>213.2543</v>
      </c>
      <c r="G128" s="13">
        <v>144</v>
      </c>
      <c r="H128" s="75">
        <v>443</v>
      </c>
      <c r="I128" s="13">
        <v>4040</v>
      </c>
      <c r="J128" s="13">
        <v>3846</v>
      </c>
      <c r="K128" s="13">
        <v>785</v>
      </c>
      <c r="L128" s="15">
        <f t="shared" si="3"/>
        <v>74.499479979199165</v>
      </c>
    </row>
    <row r="129" spans="1:12" x14ac:dyDescent="0.25">
      <c r="A129" s="13">
        <v>38</v>
      </c>
      <c r="B129" s="80" t="str">
        <f t="shared" si="2"/>
        <v>2009Rokycany</v>
      </c>
      <c r="C129" s="13">
        <v>2009</v>
      </c>
      <c r="D129" s="14" t="s">
        <v>40</v>
      </c>
      <c r="E129" s="14" t="s">
        <v>34</v>
      </c>
      <c r="F129" s="28">
        <v>138.39240000000001</v>
      </c>
      <c r="G129" s="13">
        <v>92</v>
      </c>
      <c r="H129" s="75">
        <v>287</v>
      </c>
      <c r="I129" s="13">
        <v>2053</v>
      </c>
      <c r="J129" s="13">
        <v>1987</v>
      </c>
      <c r="K129" s="13">
        <v>345</v>
      </c>
      <c r="L129" s="15">
        <f t="shared" si="3"/>
        <v>63.374433819828887</v>
      </c>
    </row>
    <row r="130" spans="1:12" x14ac:dyDescent="0.25">
      <c r="A130" s="13">
        <v>39</v>
      </c>
      <c r="B130" s="80" t="str">
        <f t="shared" si="2"/>
        <v>2009Sokolov</v>
      </c>
      <c r="C130" s="13">
        <v>2009</v>
      </c>
      <c r="D130" s="14" t="s">
        <v>41</v>
      </c>
      <c r="E130" s="14" t="s">
        <v>34</v>
      </c>
      <c r="F130" s="28">
        <v>189.94800000000001</v>
      </c>
      <c r="G130" s="13">
        <v>150</v>
      </c>
      <c r="H130" s="75">
        <v>335</v>
      </c>
      <c r="I130" s="13">
        <v>6384</v>
      </c>
      <c r="J130" s="13">
        <v>6184</v>
      </c>
      <c r="K130" s="13">
        <v>978</v>
      </c>
      <c r="L130" s="15">
        <f t="shared" si="3"/>
        <v>57.724773609314362</v>
      </c>
    </row>
    <row r="131" spans="1:12" x14ac:dyDescent="0.25">
      <c r="A131" s="13">
        <v>40</v>
      </c>
      <c r="B131" s="80" t="str">
        <f t="shared" si="2"/>
        <v>2009Tachov</v>
      </c>
      <c r="C131" s="13">
        <v>2009</v>
      </c>
      <c r="D131" s="14" t="s">
        <v>42</v>
      </c>
      <c r="E131" s="14" t="s">
        <v>34</v>
      </c>
      <c r="F131" s="28">
        <v>237.40090000000001</v>
      </c>
      <c r="G131" s="13">
        <v>139.5</v>
      </c>
      <c r="H131" s="75">
        <v>554</v>
      </c>
      <c r="I131" s="13">
        <v>3229</v>
      </c>
      <c r="J131" s="13">
        <v>3046</v>
      </c>
      <c r="K131" s="13">
        <v>688</v>
      </c>
      <c r="L131" s="15">
        <f t="shared" si="3"/>
        <v>82.442547603414312</v>
      </c>
    </row>
    <row r="132" spans="1:12" x14ac:dyDescent="0.25">
      <c r="A132" s="13">
        <v>41</v>
      </c>
      <c r="B132" s="80" t="str">
        <f t="shared" si="2"/>
        <v>2009Česká Lípa</v>
      </c>
      <c r="C132" s="13">
        <v>2009</v>
      </c>
      <c r="D132" s="14" t="s">
        <v>43</v>
      </c>
      <c r="E132" s="14" t="s">
        <v>44</v>
      </c>
      <c r="F132" s="28">
        <v>294.49529999999999</v>
      </c>
      <c r="G132" s="13">
        <v>183</v>
      </c>
      <c r="H132" s="75">
        <v>564</v>
      </c>
      <c r="I132" s="13">
        <v>6126</v>
      </c>
      <c r="J132" s="13">
        <v>5918</v>
      </c>
      <c r="K132" s="13">
        <v>1420</v>
      </c>
      <c r="L132" s="15">
        <f t="shared" si="3"/>
        <v>87.580263602568436</v>
      </c>
    </row>
    <row r="133" spans="1:12" x14ac:dyDescent="0.25">
      <c r="A133" s="13">
        <v>42</v>
      </c>
      <c r="B133" s="80" t="str">
        <f t="shared" si="2"/>
        <v>2009Děčín</v>
      </c>
      <c r="C133" s="13">
        <v>2009</v>
      </c>
      <c r="D133" s="14" t="s">
        <v>45</v>
      </c>
      <c r="E133" s="14" t="s">
        <v>44</v>
      </c>
      <c r="F133" s="28">
        <v>521.26769999999999</v>
      </c>
      <c r="G133" s="13">
        <v>418</v>
      </c>
      <c r="H133" s="75">
        <v>941</v>
      </c>
      <c r="I133" s="13">
        <v>8192</v>
      </c>
      <c r="J133" s="13">
        <v>8127</v>
      </c>
      <c r="K133" s="13">
        <v>3057</v>
      </c>
      <c r="L133" s="15">
        <f t="shared" si="3"/>
        <v>137.29605020302697</v>
      </c>
    </row>
    <row r="134" spans="1:12" x14ac:dyDescent="0.25">
      <c r="A134" s="13">
        <v>43</v>
      </c>
      <c r="B134" s="80" t="str">
        <f t="shared" si="2"/>
        <v>2009Chomutov</v>
      </c>
      <c r="C134" s="13">
        <v>2009</v>
      </c>
      <c r="D134" s="14" t="s">
        <v>46</v>
      </c>
      <c r="E134" s="14" t="s">
        <v>44</v>
      </c>
      <c r="F134" s="28">
        <v>1178.027</v>
      </c>
      <c r="G134" s="13">
        <v>1074</v>
      </c>
      <c r="H134" s="75">
        <v>2176</v>
      </c>
      <c r="I134" s="13">
        <v>7684</v>
      </c>
      <c r="J134" s="13">
        <v>9009</v>
      </c>
      <c r="K134" s="13">
        <v>7559</v>
      </c>
      <c r="L134" s="15">
        <f t="shared" si="3"/>
        <v>306.25319125319129</v>
      </c>
    </row>
    <row r="135" spans="1:12" x14ac:dyDescent="0.25">
      <c r="A135" s="13">
        <v>44</v>
      </c>
      <c r="B135" s="80" t="str">
        <f t="shared" ref="B135:B198" si="4">CONCATENATE(C135,D135)</f>
        <v>2009Jablonec nad Nisou</v>
      </c>
      <c r="C135" s="13">
        <v>2009</v>
      </c>
      <c r="D135" s="14" t="s">
        <v>47</v>
      </c>
      <c r="E135" s="14" t="s">
        <v>44</v>
      </c>
      <c r="F135" s="28">
        <v>342.31810000000002</v>
      </c>
      <c r="G135" s="13">
        <v>133</v>
      </c>
      <c r="H135" s="75">
        <v>835</v>
      </c>
      <c r="I135" s="13">
        <v>4631</v>
      </c>
      <c r="J135" s="13">
        <v>4586</v>
      </c>
      <c r="K135" s="13">
        <v>2129</v>
      </c>
      <c r="L135" s="15">
        <f t="shared" ref="L135:L198" si="5">K135/J135*365</f>
        <v>169.44723070213695</v>
      </c>
    </row>
    <row r="136" spans="1:12" x14ac:dyDescent="0.25">
      <c r="A136" s="13">
        <v>45</v>
      </c>
      <c r="B136" s="80" t="str">
        <f t="shared" si="4"/>
        <v>2009Liberec</v>
      </c>
      <c r="C136" s="13">
        <v>2009</v>
      </c>
      <c r="D136" s="14" t="s">
        <v>48</v>
      </c>
      <c r="E136" s="14" t="s">
        <v>44</v>
      </c>
      <c r="F136" s="28">
        <v>590.94479999999999</v>
      </c>
      <c r="G136" s="13">
        <v>473</v>
      </c>
      <c r="H136" s="75">
        <v>1159</v>
      </c>
      <c r="I136" s="13">
        <v>10830</v>
      </c>
      <c r="J136" s="13">
        <v>11673</v>
      </c>
      <c r="K136" s="13">
        <v>5465</v>
      </c>
      <c r="L136" s="15">
        <f t="shared" si="5"/>
        <v>170.88366315428769</v>
      </c>
    </row>
    <row r="137" spans="1:12" x14ac:dyDescent="0.25">
      <c r="A137" s="13">
        <v>46</v>
      </c>
      <c r="B137" s="80" t="str">
        <f t="shared" si="4"/>
        <v>2009Litoměřice</v>
      </c>
      <c r="C137" s="13">
        <v>2009</v>
      </c>
      <c r="D137" s="14" t="s">
        <v>49</v>
      </c>
      <c r="E137" s="14" t="s">
        <v>44</v>
      </c>
      <c r="F137" s="28">
        <v>414.87869999999998</v>
      </c>
      <c r="G137" s="13">
        <v>323.5</v>
      </c>
      <c r="H137" s="75">
        <v>728</v>
      </c>
      <c r="I137" s="13">
        <v>5769</v>
      </c>
      <c r="J137" s="13">
        <v>5350</v>
      </c>
      <c r="K137" s="13">
        <v>1928</v>
      </c>
      <c r="L137" s="15">
        <f t="shared" si="5"/>
        <v>131.53644859813085</v>
      </c>
    </row>
    <row r="138" spans="1:12" x14ac:dyDescent="0.25">
      <c r="A138" s="13">
        <v>47</v>
      </c>
      <c r="B138" s="80" t="str">
        <f t="shared" si="4"/>
        <v>2009Louny</v>
      </c>
      <c r="C138" s="13">
        <v>2009</v>
      </c>
      <c r="D138" s="14" t="s">
        <v>50</v>
      </c>
      <c r="E138" s="14" t="s">
        <v>44</v>
      </c>
      <c r="F138" s="28">
        <v>573.90499999999997</v>
      </c>
      <c r="G138" s="13">
        <v>454</v>
      </c>
      <c r="H138" s="75">
        <v>1035</v>
      </c>
      <c r="I138" s="13">
        <v>4488</v>
      </c>
      <c r="J138" s="13">
        <v>3988</v>
      </c>
      <c r="K138" s="13">
        <v>2295</v>
      </c>
      <c r="L138" s="15">
        <f t="shared" si="5"/>
        <v>210.04889669007019</v>
      </c>
    </row>
    <row r="139" spans="1:12" x14ac:dyDescent="0.25">
      <c r="A139" s="13">
        <v>48</v>
      </c>
      <c r="B139" s="80" t="str">
        <f t="shared" si="4"/>
        <v>2009Most</v>
      </c>
      <c r="C139" s="13">
        <v>2009</v>
      </c>
      <c r="D139" s="14" t="s">
        <v>51</v>
      </c>
      <c r="E139" s="14" t="s">
        <v>44</v>
      </c>
      <c r="F139" s="28">
        <v>604.94690000000003</v>
      </c>
      <c r="G139" s="13">
        <v>620</v>
      </c>
      <c r="H139" s="75">
        <v>1089</v>
      </c>
      <c r="I139" s="13">
        <v>19298</v>
      </c>
      <c r="J139" s="13">
        <v>14843</v>
      </c>
      <c r="K139" s="13">
        <v>8749</v>
      </c>
      <c r="L139" s="15">
        <f t="shared" si="5"/>
        <v>215.14417570571987</v>
      </c>
    </row>
    <row r="140" spans="1:12" x14ac:dyDescent="0.25">
      <c r="A140" s="13">
        <v>49</v>
      </c>
      <c r="B140" s="80" t="str">
        <f t="shared" si="4"/>
        <v>2009Teplice</v>
      </c>
      <c r="C140" s="13">
        <v>2009</v>
      </c>
      <c r="D140" s="14" t="s">
        <v>52</v>
      </c>
      <c r="E140" s="14" t="s">
        <v>44</v>
      </c>
      <c r="F140" s="28">
        <v>445.47120000000001</v>
      </c>
      <c r="G140" s="13">
        <v>284</v>
      </c>
      <c r="H140" s="75">
        <v>898</v>
      </c>
      <c r="I140" s="13">
        <v>9066</v>
      </c>
      <c r="J140" s="13">
        <v>8056</v>
      </c>
      <c r="K140" s="13">
        <v>2923</v>
      </c>
      <c r="L140" s="15">
        <f t="shared" si="5"/>
        <v>132.4348311817279</v>
      </c>
    </row>
    <row r="141" spans="1:12" x14ac:dyDescent="0.25">
      <c r="A141" s="13">
        <v>50</v>
      </c>
      <c r="B141" s="80" t="str">
        <f t="shared" si="4"/>
        <v>2009Ústí nad Labem</v>
      </c>
      <c r="C141" s="13">
        <v>2009</v>
      </c>
      <c r="D141" s="14" t="s">
        <v>53</v>
      </c>
      <c r="E141" s="14" t="s">
        <v>44</v>
      </c>
      <c r="F141" s="28">
        <v>555.91189999999995</v>
      </c>
      <c r="G141" s="13">
        <v>455</v>
      </c>
      <c r="H141" s="75">
        <v>932</v>
      </c>
      <c r="I141" s="13">
        <v>16262</v>
      </c>
      <c r="J141" s="13">
        <v>13305</v>
      </c>
      <c r="K141" s="13">
        <v>6767</v>
      </c>
      <c r="L141" s="15">
        <f t="shared" si="5"/>
        <v>185.64111236377303</v>
      </c>
    </row>
    <row r="142" spans="1:12" x14ac:dyDescent="0.25">
      <c r="A142" s="13">
        <v>51</v>
      </c>
      <c r="B142" s="80" t="str">
        <f t="shared" si="4"/>
        <v>2009Havlíčkův Brod</v>
      </c>
      <c r="C142" s="13">
        <v>2009</v>
      </c>
      <c r="D142" s="14" t="s">
        <v>54</v>
      </c>
      <c r="E142" s="14" t="s">
        <v>55</v>
      </c>
      <c r="F142" s="28">
        <v>211.13740000000001</v>
      </c>
      <c r="G142" s="13">
        <v>165</v>
      </c>
      <c r="H142" s="75">
        <v>392</v>
      </c>
      <c r="I142" s="13">
        <v>2615</v>
      </c>
      <c r="J142" s="13">
        <v>2612</v>
      </c>
      <c r="K142" s="13">
        <v>406</v>
      </c>
      <c r="L142" s="15">
        <f t="shared" si="5"/>
        <v>56.734303215926495</v>
      </c>
    </row>
    <row r="143" spans="1:12" x14ac:dyDescent="0.25">
      <c r="A143" s="13">
        <v>52</v>
      </c>
      <c r="B143" s="80" t="str">
        <f t="shared" si="4"/>
        <v>2009Hradec Králové</v>
      </c>
      <c r="C143" s="13">
        <v>2009</v>
      </c>
      <c r="D143" s="14" t="s">
        <v>56</v>
      </c>
      <c r="E143" s="14" t="s">
        <v>55</v>
      </c>
      <c r="F143" s="28">
        <v>381.55630000000002</v>
      </c>
      <c r="G143" s="13">
        <v>246</v>
      </c>
      <c r="H143" s="75">
        <v>732</v>
      </c>
      <c r="I143" s="13">
        <v>7173</v>
      </c>
      <c r="J143" s="13">
        <v>7237</v>
      </c>
      <c r="K143" s="13">
        <v>1627</v>
      </c>
      <c r="L143" s="15">
        <f t="shared" si="5"/>
        <v>82.058173276219421</v>
      </c>
    </row>
    <row r="144" spans="1:12" x14ac:dyDescent="0.25">
      <c r="A144" s="13">
        <v>53</v>
      </c>
      <c r="B144" s="80" t="str">
        <f t="shared" si="4"/>
        <v>2009Chrudim</v>
      </c>
      <c r="C144" s="13">
        <v>2009</v>
      </c>
      <c r="D144" s="14" t="s">
        <v>57</v>
      </c>
      <c r="E144" s="14" t="s">
        <v>55</v>
      </c>
      <c r="F144" s="28">
        <v>352.70139999999998</v>
      </c>
      <c r="G144" s="13">
        <v>175</v>
      </c>
      <c r="H144" s="75">
        <v>842</v>
      </c>
      <c r="I144" s="13">
        <v>3224</v>
      </c>
      <c r="J144" s="13">
        <v>2884</v>
      </c>
      <c r="K144" s="13">
        <v>1064</v>
      </c>
      <c r="L144" s="15">
        <f t="shared" si="5"/>
        <v>134.66019417475729</v>
      </c>
    </row>
    <row r="145" spans="1:12" x14ac:dyDescent="0.25">
      <c r="A145" s="13">
        <v>54</v>
      </c>
      <c r="B145" s="80" t="str">
        <f t="shared" si="4"/>
        <v>2009Jičín</v>
      </c>
      <c r="C145" s="13">
        <v>2009</v>
      </c>
      <c r="D145" s="14" t="s">
        <v>58</v>
      </c>
      <c r="E145" s="14" t="s">
        <v>55</v>
      </c>
      <c r="F145" s="28">
        <v>133.16329999999999</v>
      </c>
      <c r="G145" s="13">
        <v>39</v>
      </c>
      <c r="H145" s="75">
        <v>298</v>
      </c>
      <c r="I145" s="13">
        <v>2701</v>
      </c>
      <c r="J145" s="13">
        <v>2598</v>
      </c>
      <c r="K145" s="13">
        <v>534</v>
      </c>
      <c r="L145" s="15">
        <f t="shared" si="5"/>
        <v>75.023094688221704</v>
      </c>
    </row>
    <row r="146" spans="1:12" x14ac:dyDescent="0.25">
      <c r="A146" s="13">
        <v>55</v>
      </c>
      <c r="B146" s="80" t="str">
        <f t="shared" si="4"/>
        <v>2009Náchod</v>
      </c>
      <c r="C146" s="13">
        <v>2009</v>
      </c>
      <c r="D146" s="14" t="s">
        <v>59</v>
      </c>
      <c r="E146" s="14" t="s">
        <v>55</v>
      </c>
      <c r="F146" s="28">
        <v>163.15700000000001</v>
      </c>
      <c r="G146" s="13">
        <v>104</v>
      </c>
      <c r="H146" s="75">
        <v>316</v>
      </c>
      <c r="I146" s="13">
        <v>3715</v>
      </c>
      <c r="J146" s="13">
        <v>3651</v>
      </c>
      <c r="K146" s="13">
        <v>388</v>
      </c>
      <c r="L146" s="15">
        <f t="shared" si="5"/>
        <v>38.789372774582304</v>
      </c>
    </row>
    <row r="147" spans="1:12" x14ac:dyDescent="0.25">
      <c r="A147" s="13">
        <v>56</v>
      </c>
      <c r="B147" s="80" t="str">
        <f t="shared" si="4"/>
        <v>2009Pardubice</v>
      </c>
      <c r="C147" s="13">
        <v>2009</v>
      </c>
      <c r="D147" s="14" t="s">
        <v>60</v>
      </c>
      <c r="E147" s="14" t="s">
        <v>55</v>
      </c>
      <c r="F147" s="28">
        <v>236.65819999999999</v>
      </c>
      <c r="G147" s="13">
        <v>151</v>
      </c>
      <c r="H147" s="75">
        <v>515</v>
      </c>
      <c r="I147" s="13">
        <v>8116</v>
      </c>
      <c r="J147" s="13">
        <v>7702</v>
      </c>
      <c r="K147" s="13">
        <v>1913</v>
      </c>
      <c r="L147" s="15">
        <f t="shared" si="5"/>
        <v>90.657621397039733</v>
      </c>
    </row>
    <row r="148" spans="1:12" x14ac:dyDescent="0.25">
      <c r="A148" s="13">
        <v>57</v>
      </c>
      <c r="B148" s="80" t="str">
        <f t="shared" si="4"/>
        <v>2009Rychnov nad Kněžnou</v>
      </c>
      <c r="C148" s="13">
        <v>2009</v>
      </c>
      <c r="D148" s="14" t="s">
        <v>61</v>
      </c>
      <c r="E148" s="14" t="s">
        <v>55</v>
      </c>
      <c r="F148" s="28">
        <v>394.31610000000001</v>
      </c>
      <c r="G148" s="13">
        <v>239</v>
      </c>
      <c r="H148" s="75">
        <v>882</v>
      </c>
      <c r="I148" s="13">
        <v>2415</v>
      </c>
      <c r="J148" s="13">
        <v>2551</v>
      </c>
      <c r="K148" s="13">
        <v>545</v>
      </c>
      <c r="L148" s="15">
        <f t="shared" si="5"/>
        <v>77.97922383379067</v>
      </c>
    </row>
    <row r="149" spans="1:12" x14ac:dyDescent="0.25">
      <c r="A149" s="13">
        <v>58</v>
      </c>
      <c r="B149" s="80" t="str">
        <f t="shared" si="4"/>
        <v>2009Semily</v>
      </c>
      <c r="C149" s="13">
        <v>2009</v>
      </c>
      <c r="D149" s="14" t="s">
        <v>62</v>
      </c>
      <c r="E149" s="14" t="s">
        <v>55</v>
      </c>
      <c r="F149" s="28">
        <v>375.0883</v>
      </c>
      <c r="G149" s="13">
        <v>221.5</v>
      </c>
      <c r="H149" s="75">
        <v>760</v>
      </c>
      <c r="I149" s="13">
        <v>2316</v>
      </c>
      <c r="J149" s="13">
        <v>2141</v>
      </c>
      <c r="K149" s="13">
        <v>728</v>
      </c>
      <c r="L149" s="15">
        <f t="shared" si="5"/>
        <v>124.11022886501634</v>
      </c>
    </row>
    <row r="150" spans="1:12" x14ac:dyDescent="0.25">
      <c r="A150" s="13">
        <v>59</v>
      </c>
      <c r="B150" s="80" t="str">
        <f t="shared" si="4"/>
        <v>2009Svitavy</v>
      </c>
      <c r="C150" s="13">
        <v>2009</v>
      </c>
      <c r="D150" s="14" t="s">
        <v>63</v>
      </c>
      <c r="E150" s="14" t="s">
        <v>55</v>
      </c>
      <c r="F150" s="28">
        <v>112.8229</v>
      </c>
      <c r="G150" s="13">
        <v>51</v>
      </c>
      <c r="H150" s="75">
        <v>251.5</v>
      </c>
      <c r="I150" s="13">
        <v>3157</v>
      </c>
      <c r="J150" s="13">
        <v>3049</v>
      </c>
      <c r="K150" s="13">
        <v>482</v>
      </c>
      <c r="L150" s="15">
        <f t="shared" si="5"/>
        <v>57.700885536241394</v>
      </c>
    </row>
    <row r="151" spans="1:12" x14ac:dyDescent="0.25">
      <c r="A151" s="13">
        <v>60</v>
      </c>
      <c r="B151" s="80" t="str">
        <f t="shared" si="4"/>
        <v>2009Trutnov</v>
      </c>
      <c r="C151" s="13">
        <v>2009</v>
      </c>
      <c r="D151" s="14" t="s">
        <v>64</v>
      </c>
      <c r="E151" s="14" t="s">
        <v>55</v>
      </c>
      <c r="F151" s="28">
        <v>295.22680000000003</v>
      </c>
      <c r="G151" s="13">
        <v>165.5</v>
      </c>
      <c r="H151" s="75">
        <v>602</v>
      </c>
      <c r="I151" s="13">
        <v>4667</v>
      </c>
      <c r="J151" s="13">
        <v>4687</v>
      </c>
      <c r="K151" s="13">
        <v>870</v>
      </c>
      <c r="L151" s="15">
        <f t="shared" si="5"/>
        <v>67.751226797525064</v>
      </c>
    </row>
    <row r="152" spans="1:12" x14ac:dyDescent="0.25">
      <c r="A152" s="13">
        <v>61</v>
      </c>
      <c r="B152" s="80" t="str">
        <f t="shared" si="4"/>
        <v>2009Ústí nad Orlicí</v>
      </c>
      <c r="C152" s="13">
        <v>2009</v>
      </c>
      <c r="D152" s="14" t="s">
        <v>65</v>
      </c>
      <c r="E152" s="14" t="s">
        <v>55</v>
      </c>
      <c r="F152" s="28">
        <v>179.3126</v>
      </c>
      <c r="G152" s="13">
        <v>120</v>
      </c>
      <c r="H152" s="75">
        <v>391</v>
      </c>
      <c r="I152" s="13">
        <v>4288</v>
      </c>
      <c r="J152" s="13">
        <v>4036</v>
      </c>
      <c r="K152" s="13">
        <v>751</v>
      </c>
      <c r="L152" s="15">
        <f t="shared" si="5"/>
        <v>67.91749256689792</v>
      </c>
    </row>
    <row r="153" spans="1:12" x14ac:dyDescent="0.25">
      <c r="A153" s="13">
        <v>62</v>
      </c>
      <c r="B153" s="80" t="str">
        <f t="shared" si="4"/>
        <v>2009Blansko</v>
      </c>
      <c r="C153" s="13">
        <v>2009</v>
      </c>
      <c r="D153" s="14" t="s">
        <v>66</v>
      </c>
      <c r="E153" s="14" t="s">
        <v>67</v>
      </c>
      <c r="F153" s="28">
        <v>449.1277</v>
      </c>
      <c r="G153" s="13">
        <v>311</v>
      </c>
      <c r="H153" s="75">
        <v>832</v>
      </c>
      <c r="I153" s="13">
        <v>3468</v>
      </c>
      <c r="J153" s="13">
        <v>3604</v>
      </c>
      <c r="K153" s="13">
        <v>982</v>
      </c>
      <c r="L153" s="15">
        <f t="shared" si="5"/>
        <v>99.453385127635954</v>
      </c>
    </row>
    <row r="154" spans="1:12" x14ac:dyDescent="0.25">
      <c r="A154" s="13">
        <v>63</v>
      </c>
      <c r="B154" s="80" t="str">
        <f t="shared" si="4"/>
        <v>2009Brno-město</v>
      </c>
      <c r="C154" s="13">
        <v>2009</v>
      </c>
      <c r="D154" s="14" t="s">
        <v>68</v>
      </c>
      <c r="E154" s="14" t="s">
        <v>67</v>
      </c>
      <c r="F154" s="28">
        <v>637.49040000000002</v>
      </c>
      <c r="G154" s="13">
        <v>497</v>
      </c>
      <c r="H154" s="75">
        <v>1140</v>
      </c>
      <c r="I154" s="13">
        <v>29945</v>
      </c>
      <c r="J154" s="13">
        <v>25619</v>
      </c>
      <c r="K154" s="13">
        <v>16338</v>
      </c>
      <c r="L154" s="15">
        <f t="shared" si="5"/>
        <v>232.77138061594911</v>
      </c>
    </row>
    <row r="155" spans="1:12" x14ac:dyDescent="0.25">
      <c r="A155" s="13">
        <v>64</v>
      </c>
      <c r="B155" s="80" t="str">
        <f t="shared" si="4"/>
        <v>2009Brno-venkov</v>
      </c>
      <c r="C155" s="13">
        <v>2009</v>
      </c>
      <c r="D155" s="14" t="s">
        <v>69</v>
      </c>
      <c r="E155" s="14" t="s">
        <v>67</v>
      </c>
      <c r="F155" s="28">
        <v>305.00700000000001</v>
      </c>
      <c r="G155" s="13">
        <v>196</v>
      </c>
      <c r="H155" s="75">
        <v>617</v>
      </c>
      <c r="I155" s="13">
        <v>6141</v>
      </c>
      <c r="J155" s="13">
        <v>6281</v>
      </c>
      <c r="K155" s="13">
        <v>2544</v>
      </c>
      <c r="L155" s="15">
        <f t="shared" si="5"/>
        <v>147.83633179430026</v>
      </c>
    </row>
    <row r="156" spans="1:12" x14ac:dyDescent="0.25">
      <c r="A156" s="13">
        <v>65</v>
      </c>
      <c r="B156" s="80" t="str">
        <f t="shared" si="4"/>
        <v>2009Břeclav</v>
      </c>
      <c r="C156" s="13">
        <v>2009</v>
      </c>
      <c r="D156" s="14" t="s">
        <v>70</v>
      </c>
      <c r="E156" s="14" t="s">
        <v>67</v>
      </c>
      <c r="F156" s="28">
        <v>736.62419999999997</v>
      </c>
      <c r="G156" s="13">
        <v>488</v>
      </c>
      <c r="H156" s="75">
        <v>1688</v>
      </c>
      <c r="I156" s="13">
        <v>4957</v>
      </c>
      <c r="J156" s="13">
        <v>4189</v>
      </c>
      <c r="K156" s="13">
        <v>3402</v>
      </c>
      <c r="L156" s="15">
        <f t="shared" si="5"/>
        <v>296.42635473860111</v>
      </c>
    </row>
    <row r="157" spans="1:12" x14ac:dyDescent="0.25">
      <c r="A157" s="13">
        <v>66</v>
      </c>
      <c r="B157" s="80" t="str">
        <f t="shared" si="4"/>
        <v>2009Hodonín</v>
      </c>
      <c r="C157" s="13">
        <v>2009</v>
      </c>
      <c r="D157" s="14" t="s">
        <v>71</v>
      </c>
      <c r="E157" s="14" t="s">
        <v>67</v>
      </c>
      <c r="F157" s="28">
        <v>662.14419999999996</v>
      </c>
      <c r="G157" s="13">
        <v>598</v>
      </c>
      <c r="H157" s="75">
        <v>1182</v>
      </c>
      <c r="I157" s="13">
        <v>6319</v>
      </c>
      <c r="J157" s="13">
        <v>5440</v>
      </c>
      <c r="K157" s="13">
        <v>3507</v>
      </c>
      <c r="L157" s="15">
        <f t="shared" si="5"/>
        <v>235.30422794117646</v>
      </c>
    </row>
    <row r="158" spans="1:12" x14ac:dyDescent="0.25">
      <c r="A158" s="13">
        <v>67</v>
      </c>
      <c r="B158" s="80" t="str">
        <f t="shared" si="4"/>
        <v>2009Jihlava</v>
      </c>
      <c r="C158" s="13">
        <v>2009</v>
      </c>
      <c r="D158" s="14" t="s">
        <v>72</v>
      </c>
      <c r="E158" s="14" t="s">
        <v>67</v>
      </c>
      <c r="F158" s="28">
        <v>302.1816</v>
      </c>
      <c r="G158" s="13">
        <v>212.5</v>
      </c>
      <c r="H158" s="75">
        <v>523.5</v>
      </c>
      <c r="I158" s="13">
        <v>3701</v>
      </c>
      <c r="J158" s="13">
        <v>3538</v>
      </c>
      <c r="K158" s="13">
        <v>1115</v>
      </c>
      <c r="L158" s="15">
        <f t="shared" si="5"/>
        <v>115.02967778405879</v>
      </c>
    </row>
    <row r="159" spans="1:12" x14ac:dyDescent="0.25">
      <c r="A159" s="13">
        <v>68</v>
      </c>
      <c r="B159" s="80" t="str">
        <f t="shared" si="4"/>
        <v>2009Kroměříž</v>
      </c>
      <c r="C159" s="13">
        <v>2009</v>
      </c>
      <c r="D159" s="14" t="s">
        <v>73</v>
      </c>
      <c r="E159" s="14" t="s">
        <v>67</v>
      </c>
      <c r="F159" s="28">
        <v>306.69369999999998</v>
      </c>
      <c r="G159" s="13">
        <v>171</v>
      </c>
      <c r="H159" s="75">
        <v>685</v>
      </c>
      <c r="I159" s="13">
        <v>3884</v>
      </c>
      <c r="J159" s="13">
        <v>3594</v>
      </c>
      <c r="K159" s="13">
        <v>889</v>
      </c>
      <c r="L159" s="15">
        <f t="shared" si="5"/>
        <v>90.285197551474681</v>
      </c>
    </row>
    <row r="160" spans="1:12" x14ac:dyDescent="0.25">
      <c r="A160" s="13">
        <v>69</v>
      </c>
      <c r="B160" s="80" t="str">
        <f t="shared" si="4"/>
        <v>2009Prostějov</v>
      </c>
      <c r="C160" s="13">
        <v>2009</v>
      </c>
      <c r="D160" s="14" t="s">
        <v>74</v>
      </c>
      <c r="E160" s="14" t="s">
        <v>67</v>
      </c>
      <c r="F160" s="28">
        <v>548.03030000000001</v>
      </c>
      <c r="G160" s="13">
        <v>402</v>
      </c>
      <c r="H160" s="75">
        <v>1059</v>
      </c>
      <c r="I160" s="13">
        <v>3841</v>
      </c>
      <c r="J160" s="13">
        <v>3658</v>
      </c>
      <c r="K160" s="13">
        <v>1349</v>
      </c>
      <c r="L160" s="15">
        <f t="shared" si="5"/>
        <v>134.60497539639147</v>
      </c>
    </row>
    <row r="161" spans="1:12" x14ac:dyDescent="0.25">
      <c r="A161" s="13">
        <v>70</v>
      </c>
      <c r="B161" s="80" t="str">
        <f t="shared" si="4"/>
        <v>2009Třebíč</v>
      </c>
      <c r="C161" s="13">
        <v>2009</v>
      </c>
      <c r="D161" s="14" t="s">
        <v>75</v>
      </c>
      <c r="E161" s="14" t="s">
        <v>67</v>
      </c>
      <c r="F161" s="28">
        <v>290.63510000000002</v>
      </c>
      <c r="G161" s="13">
        <v>180</v>
      </c>
      <c r="H161" s="75">
        <v>524</v>
      </c>
      <c r="I161" s="13">
        <v>3373</v>
      </c>
      <c r="J161" s="13">
        <v>3071</v>
      </c>
      <c r="K161" s="13">
        <v>839</v>
      </c>
      <c r="L161" s="15">
        <f t="shared" si="5"/>
        <v>99.718332790621943</v>
      </c>
    </row>
    <row r="162" spans="1:12" x14ac:dyDescent="0.25">
      <c r="A162" s="13">
        <v>71</v>
      </c>
      <c r="B162" s="80" t="str">
        <f t="shared" si="4"/>
        <v>2009Uherské Hradiště</v>
      </c>
      <c r="C162" s="13">
        <v>2009</v>
      </c>
      <c r="D162" s="14" t="s">
        <v>76</v>
      </c>
      <c r="E162" s="14" t="s">
        <v>67</v>
      </c>
      <c r="F162" s="28">
        <v>506.44389999999999</v>
      </c>
      <c r="G162" s="13">
        <v>337</v>
      </c>
      <c r="H162" s="75">
        <v>1183</v>
      </c>
      <c r="I162" s="13">
        <v>4475</v>
      </c>
      <c r="J162" s="13">
        <v>4235</v>
      </c>
      <c r="K162" s="13">
        <v>2115</v>
      </c>
      <c r="L162" s="15">
        <f t="shared" si="5"/>
        <v>182.28453364817003</v>
      </c>
    </row>
    <row r="163" spans="1:12" x14ac:dyDescent="0.25">
      <c r="A163" s="13">
        <v>72</v>
      </c>
      <c r="B163" s="80" t="str">
        <f t="shared" si="4"/>
        <v>2009Vyškov</v>
      </c>
      <c r="C163" s="13">
        <v>2009</v>
      </c>
      <c r="D163" s="14" t="s">
        <v>77</v>
      </c>
      <c r="E163" s="14" t="s">
        <v>67</v>
      </c>
      <c r="F163" s="28">
        <v>468.57209999999998</v>
      </c>
      <c r="G163" s="13">
        <v>244</v>
      </c>
      <c r="H163" s="75">
        <v>1130</v>
      </c>
      <c r="I163" s="13">
        <v>3209</v>
      </c>
      <c r="J163" s="13">
        <v>3029</v>
      </c>
      <c r="K163" s="13">
        <v>1323</v>
      </c>
      <c r="L163" s="15">
        <f t="shared" si="5"/>
        <v>159.42390227797952</v>
      </c>
    </row>
    <row r="164" spans="1:12" x14ac:dyDescent="0.25">
      <c r="A164" s="13">
        <v>73</v>
      </c>
      <c r="B164" s="80" t="str">
        <f t="shared" si="4"/>
        <v>2009Zlín</v>
      </c>
      <c r="C164" s="13">
        <v>2009</v>
      </c>
      <c r="D164" s="14" t="s">
        <v>78</v>
      </c>
      <c r="E164" s="14" t="s">
        <v>67</v>
      </c>
      <c r="F164" s="28">
        <v>343.03230000000002</v>
      </c>
      <c r="G164" s="13">
        <v>203</v>
      </c>
      <c r="H164" s="75">
        <v>761</v>
      </c>
      <c r="I164" s="13">
        <v>7968</v>
      </c>
      <c r="J164" s="13">
        <v>7909</v>
      </c>
      <c r="K164" s="13">
        <v>2099</v>
      </c>
      <c r="L164" s="15">
        <f t="shared" si="5"/>
        <v>96.868757112150703</v>
      </c>
    </row>
    <row r="165" spans="1:12" x14ac:dyDescent="0.25">
      <c r="A165" s="13">
        <v>74</v>
      </c>
      <c r="B165" s="80" t="str">
        <f t="shared" si="4"/>
        <v>2009Znojmo</v>
      </c>
      <c r="C165" s="13">
        <v>2009</v>
      </c>
      <c r="D165" s="14" t="s">
        <v>79</v>
      </c>
      <c r="E165" s="14" t="s">
        <v>67</v>
      </c>
      <c r="F165" s="28">
        <v>229.77930000000001</v>
      </c>
      <c r="G165" s="13">
        <v>110</v>
      </c>
      <c r="H165" s="75">
        <v>500</v>
      </c>
      <c r="I165" s="13">
        <v>4897</v>
      </c>
      <c r="J165" s="13">
        <v>4581</v>
      </c>
      <c r="K165" s="13">
        <v>1575</v>
      </c>
      <c r="L165" s="15">
        <f t="shared" si="5"/>
        <v>125.49115913555993</v>
      </c>
    </row>
    <row r="166" spans="1:12" x14ac:dyDescent="0.25">
      <c r="A166" s="13">
        <v>75</v>
      </c>
      <c r="B166" s="80" t="str">
        <f t="shared" si="4"/>
        <v>2009Žďár nad Sázavou</v>
      </c>
      <c r="C166" s="13">
        <v>2009</v>
      </c>
      <c r="D166" s="14" t="s">
        <v>80</v>
      </c>
      <c r="E166" s="14" t="s">
        <v>67</v>
      </c>
      <c r="F166" s="28">
        <v>403.93150000000003</v>
      </c>
      <c r="G166" s="13">
        <v>210.5</v>
      </c>
      <c r="H166" s="75">
        <v>841</v>
      </c>
      <c r="I166" s="13">
        <v>3273</v>
      </c>
      <c r="J166" s="13">
        <v>3195</v>
      </c>
      <c r="K166" s="13">
        <v>932</v>
      </c>
      <c r="L166" s="15">
        <f t="shared" si="5"/>
        <v>106.47261345852895</v>
      </c>
    </row>
    <row r="167" spans="1:12" x14ac:dyDescent="0.25">
      <c r="A167" s="13">
        <v>76</v>
      </c>
      <c r="B167" s="80" t="str">
        <f t="shared" si="4"/>
        <v>2009Bruntál</v>
      </c>
      <c r="C167" s="13">
        <v>2009</v>
      </c>
      <c r="D167" s="14" t="s">
        <v>81</v>
      </c>
      <c r="E167" s="14" t="s">
        <v>82</v>
      </c>
      <c r="F167" s="28">
        <v>277.41480000000001</v>
      </c>
      <c r="G167" s="13">
        <v>176</v>
      </c>
      <c r="H167" s="75">
        <v>598</v>
      </c>
      <c r="I167" s="13">
        <v>5685</v>
      </c>
      <c r="J167" s="13">
        <v>5587</v>
      </c>
      <c r="K167" s="13">
        <v>1624</v>
      </c>
      <c r="L167" s="15">
        <f t="shared" si="5"/>
        <v>106.09629497046716</v>
      </c>
    </row>
    <row r="168" spans="1:12" x14ac:dyDescent="0.25">
      <c r="A168" s="13">
        <v>77</v>
      </c>
      <c r="B168" s="80" t="str">
        <f t="shared" si="4"/>
        <v>2009Frýdek-Místek</v>
      </c>
      <c r="C168" s="13">
        <v>2009</v>
      </c>
      <c r="D168" s="14" t="s">
        <v>83</v>
      </c>
      <c r="E168" s="14" t="s">
        <v>82</v>
      </c>
      <c r="F168" s="28">
        <v>376.53629999999998</v>
      </c>
      <c r="G168" s="13">
        <v>235</v>
      </c>
      <c r="H168" s="75">
        <v>772.5</v>
      </c>
      <c r="I168" s="13">
        <v>8804</v>
      </c>
      <c r="J168" s="13">
        <v>8215</v>
      </c>
      <c r="K168" s="13">
        <v>2843</v>
      </c>
      <c r="L168" s="15">
        <f t="shared" si="5"/>
        <v>126.31710286062082</v>
      </c>
    </row>
    <row r="169" spans="1:12" x14ac:dyDescent="0.25">
      <c r="A169" s="13">
        <v>78</v>
      </c>
      <c r="B169" s="80" t="str">
        <f t="shared" si="4"/>
        <v>2009Jeseník</v>
      </c>
      <c r="C169" s="13">
        <v>2009</v>
      </c>
      <c r="D169" s="14" t="s">
        <v>84</v>
      </c>
      <c r="E169" s="14" t="s">
        <v>82</v>
      </c>
      <c r="F169" s="28">
        <v>259.00450000000001</v>
      </c>
      <c r="G169" s="13">
        <v>121</v>
      </c>
      <c r="H169" s="75">
        <v>590</v>
      </c>
      <c r="I169" s="13">
        <v>1718</v>
      </c>
      <c r="J169" s="13">
        <v>1657</v>
      </c>
      <c r="K169" s="13">
        <v>529</v>
      </c>
      <c r="L169" s="15">
        <f t="shared" si="5"/>
        <v>116.52685576342787</v>
      </c>
    </row>
    <row r="170" spans="1:12" x14ac:dyDescent="0.25">
      <c r="A170" s="13">
        <v>79</v>
      </c>
      <c r="B170" s="80" t="str">
        <f t="shared" si="4"/>
        <v>2009Karviná</v>
      </c>
      <c r="C170" s="13">
        <v>2009</v>
      </c>
      <c r="D170" s="14" t="s">
        <v>85</v>
      </c>
      <c r="E170" s="14" t="s">
        <v>82</v>
      </c>
      <c r="F170" s="28">
        <v>222.20150000000001</v>
      </c>
      <c r="G170" s="13">
        <v>155</v>
      </c>
      <c r="H170" s="75">
        <v>447</v>
      </c>
      <c r="I170" s="13">
        <v>13054</v>
      </c>
      <c r="J170" s="13">
        <v>12981</v>
      </c>
      <c r="K170" s="13">
        <v>2534</v>
      </c>
      <c r="L170" s="15">
        <f t="shared" si="5"/>
        <v>71.251059240428319</v>
      </c>
    </row>
    <row r="171" spans="1:12" x14ac:dyDescent="0.25">
      <c r="A171" s="13">
        <v>80</v>
      </c>
      <c r="B171" s="80" t="str">
        <f t="shared" si="4"/>
        <v>2009Nový Jičín</v>
      </c>
      <c r="C171" s="13">
        <v>2009</v>
      </c>
      <c r="D171" s="14" t="s">
        <v>86</v>
      </c>
      <c r="E171" s="14" t="s">
        <v>82</v>
      </c>
      <c r="F171" s="28">
        <v>260.38409999999999</v>
      </c>
      <c r="G171" s="13">
        <v>168</v>
      </c>
      <c r="H171" s="75">
        <v>428</v>
      </c>
      <c r="I171" s="13">
        <v>6106</v>
      </c>
      <c r="J171" s="13">
        <v>6012</v>
      </c>
      <c r="K171" s="13">
        <v>1190</v>
      </c>
      <c r="L171" s="15">
        <f t="shared" si="5"/>
        <v>72.247172322022621</v>
      </c>
    </row>
    <row r="172" spans="1:12" x14ac:dyDescent="0.25">
      <c r="A172" s="13">
        <v>81</v>
      </c>
      <c r="B172" s="80" t="str">
        <f t="shared" si="4"/>
        <v>2009Olomouc</v>
      </c>
      <c r="C172" s="13">
        <v>2009</v>
      </c>
      <c r="D172" s="14" t="s">
        <v>87</v>
      </c>
      <c r="E172" s="14" t="s">
        <v>82</v>
      </c>
      <c r="F172" s="28">
        <v>275.18079999999998</v>
      </c>
      <c r="G172" s="13">
        <v>171</v>
      </c>
      <c r="H172" s="75">
        <v>478</v>
      </c>
      <c r="I172" s="13">
        <v>10098</v>
      </c>
      <c r="J172" s="13">
        <v>9878</v>
      </c>
      <c r="K172" s="13">
        <v>1871</v>
      </c>
      <c r="L172" s="15">
        <f t="shared" si="5"/>
        <v>69.13494634541405</v>
      </c>
    </row>
    <row r="173" spans="1:12" x14ac:dyDescent="0.25">
      <c r="A173" s="13">
        <v>82</v>
      </c>
      <c r="B173" s="80" t="str">
        <f t="shared" si="4"/>
        <v>2009Opava</v>
      </c>
      <c r="C173" s="13">
        <v>2009</v>
      </c>
      <c r="D173" s="14" t="s">
        <v>88</v>
      </c>
      <c r="E173" s="14" t="s">
        <v>82</v>
      </c>
      <c r="F173" s="28">
        <v>382.0487</v>
      </c>
      <c r="G173" s="13">
        <v>250</v>
      </c>
      <c r="H173" s="75">
        <v>843</v>
      </c>
      <c r="I173" s="13">
        <v>5808</v>
      </c>
      <c r="J173" s="13">
        <v>6244</v>
      </c>
      <c r="K173" s="13">
        <v>1726</v>
      </c>
      <c r="L173" s="15">
        <f t="shared" si="5"/>
        <v>100.8952594490711</v>
      </c>
    </row>
    <row r="174" spans="1:12" x14ac:dyDescent="0.25">
      <c r="A174" s="13">
        <v>83</v>
      </c>
      <c r="B174" s="80" t="str">
        <f t="shared" si="4"/>
        <v>2009Ostrava</v>
      </c>
      <c r="C174" s="13">
        <v>2009</v>
      </c>
      <c r="D174" s="14" t="s">
        <v>89</v>
      </c>
      <c r="E174" s="14" t="s">
        <v>82</v>
      </c>
      <c r="F174" s="28">
        <v>405.77199999999999</v>
      </c>
      <c r="G174" s="13">
        <v>362</v>
      </c>
      <c r="H174" s="75">
        <v>749</v>
      </c>
      <c r="I174" s="13">
        <v>25517</v>
      </c>
      <c r="J174" s="13">
        <v>23476</v>
      </c>
      <c r="K174" s="13">
        <v>10097</v>
      </c>
      <c r="L174" s="15">
        <f t="shared" si="5"/>
        <v>156.98607088089966</v>
      </c>
    </row>
    <row r="175" spans="1:12" x14ac:dyDescent="0.25">
      <c r="A175" s="13">
        <v>84</v>
      </c>
      <c r="B175" s="80" t="str">
        <f t="shared" si="4"/>
        <v>2009Přerov</v>
      </c>
      <c r="C175" s="13">
        <v>2009</v>
      </c>
      <c r="D175" s="14" t="s">
        <v>90</v>
      </c>
      <c r="E175" s="14" t="s">
        <v>82</v>
      </c>
      <c r="F175" s="28">
        <v>203.2433</v>
      </c>
      <c r="G175" s="13">
        <v>120</v>
      </c>
      <c r="H175" s="75">
        <v>390</v>
      </c>
      <c r="I175" s="13">
        <v>4635</v>
      </c>
      <c r="J175" s="13">
        <v>4515</v>
      </c>
      <c r="K175" s="13">
        <v>780</v>
      </c>
      <c r="L175" s="15">
        <f t="shared" si="5"/>
        <v>63.056478405315609</v>
      </c>
    </row>
    <row r="176" spans="1:12" x14ac:dyDescent="0.25">
      <c r="A176" s="13">
        <v>85</v>
      </c>
      <c r="B176" s="80" t="str">
        <f t="shared" si="4"/>
        <v>2009Šumperk</v>
      </c>
      <c r="C176" s="13">
        <v>2009</v>
      </c>
      <c r="D176" s="14" t="s">
        <v>91</v>
      </c>
      <c r="E176" s="14" t="s">
        <v>82</v>
      </c>
      <c r="F176" s="28">
        <v>282.81580000000002</v>
      </c>
      <c r="G176" s="13">
        <v>116</v>
      </c>
      <c r="H176" s="75">
        <v>692</v>
      </c>
      <c r="I176" s="13">
        <v>4447</v>
      </c>
      <c r="J176" s="13">
        <v>4184</v>
      </c>
      <c r="K176" s="13">
        <v>1366</v>
      </c>
      <c r="L176" s="15">
        <f t="shared" si="5"/>
        <v>119.16586998087953</v>
      </c>
    </row>
    <row r="177" spans="1:12" x14ac:dyDescent="0.25">
      <c r="A177" s="13">
        <v>86</v>
      </c>
      <c r="B177" s="80" t="str">
        <f t="shared" si="4"/>
        <v>2009Vsetín</v>
      </c>
      <c r="C177" s="13">
        <v>2009</v>
      </c>
      <c r="D177" s="14" t="s">
        <v>92</v>
      </c>
      <c r="E177" s="14" t="s">
        <v>82</v>
      </c>
      <c r="F177" s="28">
        <v>300.32150000000001</v>
      </c>
      <c r="G177" s="13">
        <v>176</v>
      </c>
      <c r="H177" s="75">
        <v>666</v>
      </c>
      <c r="I177" s="13">
        <v>4027</v>
      </c>
      <c r="J177" s="13">
        <v>4170</v>
      </c>
      <c r="K177" s="13">
        <v>1129</v>
      </c>
      <c r="L177" s="15">
        <f t="shared" si="5"/>
        <v>98.821342925659479</v>
      </c>
    </row>
    <row r="178" spans="1:12" x14ac:dyDescent="0.25">
      <c r="A178" s="13">
        <v>1</v>
      </c>
      <c r="B178" s="80" t="str">
        <f t="shared" si="4"/>
        <v>2010Praha 1</v>
      </c>
      <c r="C178" s="13">
        <v>2010</v>
      </c>
      <c r="D178" s="14" t="s">
        <v>2</v>
      </c>
      <c r="E178" s="14" t="s">
        <v>3</v>
      </c>
      <c r="F178" s="28">
        <v>284.57369999999997</v>
      </c>
      <c r="G178" s="13">
        <v>167</v>
      </c>
      <c r="H178" s="75">
        <v>648</v>
      </c>
      <c r="I178" s="13">
        <v>31848</v>
      </c>
      <c r="J178" s="13">
        <v>31433</v>
      </c>
      <c r="K178" s="13">
        <v>6313</v>
      </c>
      <c r="L178" s="15">
        <f t="shared" si="5"/>
        <v>73.306556803359527</v>
      </c>
    </row>
    <row r="179" spans="1:12" x14ac:dyDescent="0.25">
      <c r="A179" s="13">
        <v>2</v>
      </c>
      <c r="B179" s="80" t="str">
        <f t="shared" si="4"/>
        <v>2010Praha 2</v>
      </c>
      <c r="C179" s="13">
        <v>2010</v>
      </c>
      <c r="D179" s="14" t="s">
        <v>4</v>
      </c>
      <c r="E179" s="14" t="s">
        <v>3</v>
      </c>
      <c r="F179" s="28">
        <v>514.5104</v>
      </c>
      <c r="G179" s="13">
        <v>378</v>
      </c>
      <c r="H179" s="75">
        <v>1099</v>
      </c>
      <c r="I179" s="13">
        <v>6616</v>
      </c>
      <c r="J179" s="13">
        <v>7034</v>
      </c>
      <c r="K179" s="13">
        <v>3210</v>
      </c>
      <c r="L179" s="15">
        <f t="shared" si="5"/>
        <v>166.56951947682685</v>
      </c>
    </row>
    <row r="180" spans="1:12" x14ac:dyDescent="0.25">
      <c r="A180" s="13">
        <v>3</v>
      </c>
      <c r="B180" s="80" t="str">
        <f t="shared" si="4"/>
        <v>2010Praha 3</v>
      </c>
      <c r="C180" s="13">
        <v>2010</v>
      </c>
      <c r="D180" s="14" t="s">
        <v>5</v>
      </c>
      <c r="E180" s="14" t="s">
        <v>3</v>
      </c>
      <c r="F180" s="28">
        <v>396.16800000000001</v>
      </c>
      <c r="G180" s="13">
        <v>291</v>
      </c>
      <c r="H180" s="75">
        <v>816</v>
      </c>
      <c r="I180" s="13">
        <v>6215</v>
      </c>
      <c r="J180" s="13">
        <v>6985</v>
      </c>
      <c r="K180" s="13">
        <v>1908</v>
      </c>
      <c r="L180" s="15">
        <f t="shared" si="5"/>
        <v>99.702219040801708</v>
      </c>
    </row>
    <row r="181" spans="1:12" x14ac:dyDescent="0.25">
      <c r="A181" s="13">
        <v>4</v>
      </c>
      <c r="B181" s="80" t="str">
        <f t="shared" si="4"/>
        <v>2010Praha 4</v>
      </c>
      <c r="C181" s="13">
        <v>2010</v>
      </c>
      <c r="D181" s="14" t="s">
        <v>6</v>
      </c>
      <c r="E181" s="14" t="s">
        <v>3</v>
      </c>
      <c r="F181" s="28">
        <v>345.84050000000002</v>
      </c>
      <c r="G181" s="13">
        <v>243</v>
      </c>
      <c r="H181" s="75">
        <v>807</v>
      </c>
      <c r="I181" s="13">
        <v>13270</v>
      </c>
      <c r="J181" s="13">
        <v>13511</v>
      </c>
      <c r="K181" s="13">
        <v>4853</v>
      </c>
      <c r="L181" s="15">
        <f t="shared" si="5"/>
        <v>131.10391532825105</v>
      </c>
    </row>
    <row r="182" spans="1:12" x14ac:dyDescent="0.25">
      <c r="A182" s="13">
        <v>5</v>
      </c>
      <c r="B182" s="80" t="str">
        <f t="shared" si="4"/>
        <v>2010Praha 5</v>
      </c>
      <c r="C182" s="13">
        <v>2010</v>
      </c>
      <c r="D182" s="14" t="s">
        <v>7</v>
      </c>
      <c r="E182" s="14" t="s">
        <v>3</v>
      </c>
      <c r="F182" s="28">
        <v>335.77050000000003</v>
      </c>
      <c r="G182" s="13">
        <v>265.5</v>
      </c>
      <c r="H182" s="75">
        <v>622</v>
      </c>
      <c r="I182" s="13">
        <v>11366</v>
      </c>
      <c r="J182" s="13">
        <v>11256</v>
      </c>
      <c r="K182" s="13">
        <v>4839</v>
      </c>
      <c r="L182" s="15">
        <f t="shared" si="5"/>
        <v>156.91497867803838</v>
      </c>
    </row>
    <row r="183" spans="1:12" x14ac:dyDescent="0.25">
      <c r="A183" s="13">
        <v>6</v>
      </c>
      <c r="B183" s="80" t="str">
        <f t="shared" si="4"/>
        <v>2010Praha 6</v>
      </c>
      <c r="C183" s="13">
        <v>2010</v>
      </c>
      <c r="D183" s="14" t="s">
        <v>8</v>
      </c>
      <c r="E183" s="14" t="s">
        <v>3</v>
      </c>
      <c r="F183" s="28">
        <v>427.17939999999999</v>
      </c>
      <c r="G183" s="13">
        <v>288</v>
      </c>
      <c r="H183" s="75">
        <v>818</v>
      </c>
      <c r="I183" s="13">
        <v>8312</v>
      </c>
      <c r="J183" s="13">
        <v>8628</v>
      </c>
      <c r="K183" s="13">
        <v>3050</v>
      </c>
      <c r="L183" s="15">
        <f t="shared" si="5"/>
        <v>129.0275846082522</v>
      </c>
    </row>
    <row r="184" spans="1:12" x14ac:dyDescent="0.25">
      <c r="A184" s="13">
        <v>7</v>
      </c>
      <c r="B184" s="80" t="str">
        <f t="shared" si="4"/>
        <v>2010Praha 7</v>
      </c>
      <c r="C184" s="13">
        <v>2010</v>
      </c>
      <c r="D184" s="14" t="s">
        <v>9</v>
      </c>
      <c r="E184" s="14" t="s">
        <v>3</v>
      </c>
      <c r="F184" s="28">
        <v>402.81900000000002</v>
      </c>
      <c r="G184" s="13">
        <v>323</v>
      </c>
      <c r="H184" s="75">
        <v>785</v>
      </c>
      <c r="I184" s="13">
        <v>3338</v>
      </c>
      <c r="J184" s="13">
        <v>3610</v>
      </c>
      <c r="K184" s="13">
        <v>1678</v>
      </c>
      <c r="L184" s="15">
        <f t="shared" si="5"/>
        <v>169.65927977839337</v>
      </c>
    </row>
    <row r="185" spans="1:12" x14ac:dyDescent="0.25">
      <c r="A185" s="13">
        <v>8</v>
      </c>
      <c r="B185" s="80" t="str">
        <f t="shared" si="4"/>
        <v>2010Praha 8</v>
      </c>
      <c r="C185" s="13">
        <v>2010</v>
      </c>
      <c r="D185" s="14" t="s">
        <v>10</v>
      </c>
      <c r="E185" s="14" t="s">
        <v>3</v>
      </c>
      <c r="F185" s="28">
        <v>358.78980000000001</v>
      </c>
      <c r="G185" s="13">
        <v>321</v>
      </c>
      <c r="H185" s="75">
        <v>641</v>
      </c>
      <c r="I185" s="13">
        <v>5683</v>
      </c>
      <c r="J185" s="13">
        <v>5827</v>
      </c>
      <c r="K185" s="13">
        <v>2534</v>
      </c>
      <c r="L185" s="15">
        <f t="shared" si="5"/>
        <v>158.72833361935815</v>
      </c>
    </row>
    <row r="186" spans="1:12" x14ac:dyDescent="0.25">
      <c r="A186" s="13">
        <v>9</v>
      </c>
      <c r="B186" s="80" t="str">
        <f t="shared" si="4"/>
        <v>2010Praha 9</v>
      </c>
      <c r="C186" s="13">
        <v>2010</v>
      </c>
      <c r="D186" s="14" t="s">
        <v>11</v>
      </c>
      <c r="E186" s="14" t="s">
        <v>3</v>
      </c>
      <c r="F186" s="28">
        <v>287.71699999999998</v>
      </c>
      <c r="G186" s="13">
        <v>246</v>
      </c>
      <c r="H186" s="75">
        <v>491</v>
      </c>
      <c r="I186" s="13">
        <v>6908</v>
      </c>
      <c r="J186" s="13">
        <v>6619</v>
      </c>
      <c r="K186" s="13">
        <v>3358</v>
      </c>
      <c r="L186" s="15">
        <f t="shared" si="5"/>
        <v>185.17449765825654</v>
      </c>
    </row>
    <row r="187" spans="1:12" x14ac:dyDescent="0.25">
      <c r="A187" s="13">
        <v>10</v>
      </c>
      <c r="B187" s="80" t="str">
        <f t="shared" si="4"/>
        <v>2010Praha 10</v>
      </c>
      <c r="C187" s="13">
        <v>2010</v>
      </c>
      <c r="D187" s="14" t="s">
        <v>12</v>
      </c>
      <c r="E187" s="14" t="s">
        <v>3</v>
      </c>
      <c r="F187" s="28">
        <v>274.87740000000002</v>
      </c>
      <c r="G187" s="13">
        <v>182</v>
      </c>
      <c r="H187" s="75">
        <v>544</v>
      </c>
      <c r="I187" s="13">
        <v>7699</v>
      </c>
      <c r="J187" s="13">
        <v>7507</v>
      </c>
      <c r="K187" s="13">
        <v>3456</v>
      </c>
      <c r="L187" s="15">
        <f t="shared" si="5"/>
        <v>168.03516717730119</v>
      </c>
    </row>
    <row r="188" spans="1:12" x14ac:dyDescent="0.25">
      <c r="A188" s="13">
        <v>11</v>
      </c>
      <c r="B188" s="80" t="str">
        <f t="shared" si="4"/>
        <v>2010Beroun</v>
      </c>
      <c r="C188" s="13">
        <v>2010</v>
      </c>
      <c r="D188" s="14" t="s">
        <v>13</v>
      </c>
      <c r="E188" s="14" t="s">
        <v>14</v>
      </c>
      <c r="F188" s="28">
        <v>451.75360000000001</v>
      </c>
      <c r="G188" s="13">
        <v>358.5</v>
      </c>
      <c r="H188" s="75">
        <v>910</v>
      </c>
      <c r="I188" s="13">
        <v>3634</v>
      </c>
      <c r="J188" s="13">
        <v>3565</v>
      </c>
      <c r="K188" s="13">
        <v>907</v>
      </c>
      <c r="L188" s="15">
        <f t="shared" si="5"/>
        <v>92.862552594670404</v>
      </c>
    </row>
    <row r="189" spans="1:12" x14ac:dyDescent="0.25">
      <c r="A189" s="13">
        <v>12</v>
      </c>
      <c r="B189" s="80" t="str">
        <f t="shared" si="4"/>
        <v>2010Benešov</v>
      </c>
      <c r="C189" s="13">
        <v>2010</v>
      </c>
      <c r="D189" s="14" t="s">
        <v>15</v>
      </c>
      <c r="E189" s="14" t="s">
        <v>14</v>
      </c>
      <c r="F189" s="28">
        <v>253.58019999999999</v>
      </c>
      <c r="G189" s="13">
        <v>189</v>
      </c>
      <c r="H189" s="75">
        <v>422</v>
      </c>
      <c r="I189" s="13">
        <v>2755</v>
      </c>
      <c r="J189" s="13">
        <v>2836</v>
      </c>
      <c r="K189" s="13">
        <v>1042</v>
      </c>
      <c r="L189" s="15">
        <f t="shared" si="5"/>
        <v>134.10789844851902</v>
      </c>
    </row>
    <row r="190" spans="1:12" x14ac:dyDescent="0.25">
      <c r="A190" s="13">
        <v>13</v>
      </c>
      <c r="B190" s="80" t="str">
        <f t="shared" si="4"/>
        <v>2010Kladno</v>
      </c>
      <c r="C190" s="13">
        <v>2010</v>
      </c>
      <c r="D190" s="14" t="s">
        <v>16</v>
      </c>
      <c r="E190" s="14" t="s">
        <v>14</v>
      </c>
      <c r="F190" s="28">
        <v>283.38119999999998</v>
      </c>
      <c r="G190" s="13">
        <v>235</v>
      </c>
      <c r="H190" s="75">
        <v>607</v>
      </c>
      <c r="I190" s="13">
        <v>5571</v>
      </c>
      <c r="J190" s="13">
        <v>5754</v>
      </c>
      <c r="K190" s="13">
        <v>1484</v>
      </c>
      <c r="L190" s="15">
        <f t="shared" si="5"/>
        <v>94.136253041362536</v>
      </c>
    </row>
    <row r="191" spans="1:12" x14ac:dyDescent="0.25">
      <c r="A191" s="13">
        <v>14</v>
      </c>
      <c r="B191" s="80" t="str">
        <f t="shared" si="4"/>
        <v>2010Kolín</v>
      </c>
      <c r="C191" s="13">
        <v>2010</v>
      </c>
      <c r="D191" s="14" t="s">
        <v>17</v>
      </c>
      <c r="E191" s="14" t="s">
        <v>14</v>
      </c>
      <c r="F191" s="28">
        <v>208.17689999999999</v>
      </c>
      <c r="G191" s="13">
        <v>174</v>
      </c>
      <c r="H191" s="75">
        <v>377</v>
      </c>
      <c r="I191" s="13">
        <v>3589</v>
      </c>
      <c r="J191" s="13">
        <v>3560</v>
      </c>
      <c r="K191" s="13">
        <v>1090</v>
      </c>
      <c r="L191" s="15">
        <f t="shared" si="5"/>
        <v>111.7556179775281</v>
      </c>
    </row>
    <row r="192" spans="1:12" x14ac:dyDescent="0.25">
      <c r="A192" s="13">
        <v>15</v>
      </c>
      <c r="B192" s="80" t="str">
        <f t="shared" si="4"/>
        <v>2010Kutná Hora</v>
      </c>
      <c r="C192" s="13">
        <v>2010</v>
      </c>
      <c r="D192" s="14" t="s">
        <v>18</v>
      </c>
      <c r="E192" s="14" t="s">
        <v>14</v>
      </c>
      <c r="F192" s="28">
        <v>236.4059</v>
      </c>
      <c r="G192" s="13">
        <v>157</v>
      </c>
      <c r="H192" s="75">
        <v>441</v>
      </c>
      <c r="I192" s="13">
        <v>2009</v>
      </c>
      <c r="J192" s="13">
        <v>2080</v>
      </c>
      <c r="K192" s="13">
        <v>427</v>
      </c>
      <c r="L192" s="15">
        <f t="shared" si="5"/>
        <v>74.930288461538453</v>
      </c>
    </row>
    <row r="193" spans="1:12" x14ac:dyDescent="0.25">
      <c r="A193" s="13">
        <v>16</v>
      </c>
      <c r="B193" s="80" t="str">
        <f t="shared" si="4"/>
        <v>2010Mělník</v>
      </c>
      <c r="C193" s="13">
        <v>2010</v>
      </c>
      <c r="D193" s="14" t="s">
        <v>19</v>
      </c>
      <c r="E193" s="14" t="s">
        <v>14</v>
      </c>
      <c r="F193" s="28">
        <v>268.84289999999999</v>
      </c>
      <c r="G193" s="13">
        <v>211</v>
      </c>
      <c r="H193" s="75">
        <v>573</v>
      </c>
      <c r="I193" s="13">
        <v>3215</v>
      </c>
      <c r="J193" s="13">
        <v>3496</v>
      </c>
      <c r="K193" s="13">
        <v>926</v>
      </c>
      <c r="L193" s="15">
        <f t="shared" si="5"/>
        <v>96.67906178489703</v>
      </c>
    </row>
    <row r="194" spans="1:12" x14ac:dyDescent="0.25">
      <c r="A194" s="13">
        <v>17</v>
      </c>
      <c r="B194" s="80" t="str">
        <f t="shared" si="4"/>
        <v>2010Mladá Boleslav</v>
      </c>
      <c r="C194" s="13">
        <v>2010</v>
      </c>
      <c r="D194" s="14" t="s">
        <v>20</v>
      </c>
      <c r="E194" s="14" t="s">
        <v>14</v>
      </c>
      <c r="F194" s="28">
        <v>148.9725</v>
      </c>
      <c r="G194" s="13">
        <v>115</v>
      </c>
      <c r="H194" s="75">
        <v>294</v>
      </c>
      <c r="I194" s="13">
        <v>3859</v>
      </c>
      <c r="J194" s="13">
        <v>3908</v>
      </c>
      <c r="K194" s="13">
        <v>605</v>
      </c>
      <c r="L194" s="15">
        <f t="shared" si="5"/>
        <v>56.505885363357223</v>
      </c>
    </row>
    <row r="195" spans="1:12" x14ac:dyDescent="0.25">
      <c r="A195" s="13">
        <v>18</v>
      </c>
      <c r="B195" s="80" t="str">
        <f t="shared" si="4"/>
        <v>2010Nymburk</v>
      </c>
      <c r="C195" s="13">
        <v>2010</v>
      </c>
      <c r="D195" s="14" t="s">
        <v>21</v>
      </c>
      <c r="E195" s="14" t="s">
        <v>14</v>
      </c>
      <c r="F195" s="28">
        <v>245.28909999999999</v>
      </c>
      <c r="G195" s="13">
        <v>196.5</v>
      </c>
      <c r="H195" s="75">
        <v>432</v>
      </c>
      <c r="I195" s="13">
        <v>2687</v>
      </c>
      <c r="J195" s="13">
        <v>2733</v>
      </c>
      <c r="K195" s="13">
        <v>504</v>
      </c>
      <c r="L195" s="15">
        <f t="shared" si="5"/>
        <v>67.310647639956088</v>
      </c>
    </row>
    <row r="196" spans="1:12" x14ac:dyDescent="0.25">
      <c r="A196" s="13">
        <v>19</v>
      </c>
      <c r="B196" s="80" t="str">
        <f t="shared" si="4"/>
        <v>2010Praha-Východ</v>
      </c>
      <c r="C196" s="13">
        <v>2010</v>
      </c>
      <c r="D196" s="14" t="s">
        <v>134</v>
      </c>
      <c r="E196" s="14" t="s">
        <v>14</v>
      </c>
      <c r="F196" s="28">
        <v>313.1943</v>
      </c>
      <c r="G196" s="13">
        <v>230</v>
      </c>
      <c r="H196" s="75">
        <v>628.5</v>
      </c>
      <c r="I196" s="13">
        <v>4844</v>
      </c>
      <c r="J196" s="13">
        <v>5275</v>
      </c>
      <c r="K196" s="13">
        <v>1115</v>
      </c>
      <c r="L196" s="15">
        <f t="shared" si="5"/>
        <v>77.151658767772503</v>
      </c>
    </row>
    <row r="197" spans="1:12" x14ac:dyDescent="0.25">
      <c r="A197" s="13">
        <v>20</v>
      </c>
      <c r="B197" s="80" t="str">
        <f t="shared" si="4"/>
        <v>2010Praha-Západ</v>
      </c>
      <c r="C197" s="13">
        <v>2010</v>
      </c>
      <c r="D197" s="14" t="s">
        <v>135</v>
      </c>
      <c r="E197" s="14" t="s">
        <v>14</v>
      </c>
      <c r="F197" s="28">
        <v>262.28250000000003</v>
      </c>
      <c r="G197" s="13">
        <v>138</v>
      </c>
      <c r="H197" s="75">
        <v>696</v>
      </c>
      <c r="I197" s="13">
        <v>6444</v>
      </c>
      <c r="J197" s="13">
        <v>6731</v>
      </c>
      <c r="K197" s="13">
        <v>1227</v>
      </c>
      <c r="L197" s="15">
        <f t="shared" si="5"/>
        <v>66.536175902540478</v>
      </c>
    </row>
    <row r="198" spans="1:12" x14ac:dyDescent="0.25">
      <c r="A198" s="13">
        <v>21</v>
      </c>
      <c r="B198" s="80" t="str">
        <f t="shared" si="4"/>
        <v>2010Příbram</v>
      </c>
      <c r="C198" s="13">
        <v>2010</v>
      </c>
      <c r="D198" s="14" t="s">
        <v>22</v>
      </c>
      <c r="E198" s="14" t="s">
        <v>14</v>
      </c>
      <c r="F198" s="28">
        <v>196.1284</v>
      </c>
      <c r="G198" s="13">
        <v>173</v>
      </c>
      <c r="H198" s="75">
        <v>364.5</v>
      </c>
      <c r="I198" s="13">
        <v>3393</v>
      </c>
      <c r="J198" s="13">
        <v>3428</v>
      </c>
      <c r="K198" s="13">
        <v>625</v>
      </c>
      <c r="L198" s="15">
        <f t="shared" si="5"/>
        <v>66.547549591598596</v>
      </c>
    </row>
    <row r="199" spans="1:12" x14ac:dyDescent="0.25">
      <c r="A199" s="13">
        <v>22</v>
      </c>
      <c r="B199" s="80" t="str">
        <f t="shared" ref="B199:B262" si="6">CONCATENATE(C199,D199)</f>
        <v>2010Rakovník</v>
      </c>
      <c r="C199" s="13">
        <v>2010</v>
      </c>
      <c r="D199" s="14" t="s">
        <v>23</v>
      </c>
      <c r="E199" s="14" t="s">
        <v>14</v>
      </c>
      <c r="F199" s="28">
        <v>191.0446</v>
      </c>
      <c r="G199" s="13">
        <v>134</v>
      </c>
      <c r="H199" s="75">
        <v>372</v>
      </c>
      <c r="I199" s="13">
        <v>1653</v>
      </c>
      <c r="J199" s="13">
        <v>1713</v>
      </c>
      <c r="K199" s="13">
        <v>290</v>
      </c>
      <c r="L199" s="15">
        <f t="shared" ref="L199:L262" si="7">K199/J199*365</f>
        <v>61.792177466433152</v>
      </c>
    </row>
    <row r="200" spans="1:12" x14ac:dyDescent="0.25">
      <c r="A200" s="13">
        <v>23</v>
      </c>
      <c r="B200" s="80" t="str">
        <f t="shared" si="6"/>
        <v>2010České Budějovice</v>
      </c>
      <c r="C200" s="13">
        <v>2010</v>
      </c>
      <c r="D200" s="14" t="s">
        <v>24</v>
      </c>
      <c r="E200" s="14" t="s">
        <v>25</v>
      </c>
      <c r="F200" s="28">
        <v>151.72790000000001</v>
      </c>
      <c r="G200" s="13">
        <v>129</v>
      </c>
      <c r="H200" s="75">
        <v>214</v>
      </c>
      <c r="I200" s="13">
        <v>8729</v>
      </c>
      <c r="J200" s="13">
        <v>9079</v>
      </c>
      <c r="K200" s="13">
        <v>1162</v>
      </c>
      <c r="L200" s="15">
        <f t="shared" si="7"/>
        <v>46.715497301464922</v>
      </c>
    </row>
    <row r="201" spans="1:12" x14ac:dyDescent="0.25">
      <c r="A201" s="13">
        <v>24</v>
      </c>
      <c r="B201" s="80" t="str">
        <f t="shared" si="6"/>
        <v>2010Český Krumlov</v>
      </c>
      <c r="C201" s="13">
        <v>2010</v>
      </c>
      <c r="D201" s="14" t="s">
        <v>26</v>
      </c>
      <c r="E201" s="14" t="s">
        <v>25</v>
      </c>
      <c r="F201" s="28">
        <v>178.5684</v>
      </c>
      <c r="G201" s="13">
        <v>153</v>
      </c>
      <c r="H201" s="75">
        <v>288</v>
      </c>
      <c r="I201" s="13">
        <v>2572</v>
      </c>
      <c r="J201" s="13">
        <v>2610</v>
      </c>
      <c r="K201" s="13">
        <v>363</v>
      </c>
      <c r="L201" s="15">
        <f t="shared" si="7"/>
        <v>50.764367816091948</v>
      </c>
    </row>
    <row r="202" spans="1:12" x14ac:dyDescent="0.25">
      <c r="A202" s="13">
        <v>25</v>
      </c>
      <c r="B202" s="80" t="str">
        <f t="shared" si="6"/>
        <v>2010Jindřichův Hradec</v>
      </c>
      <c r="C202" s="13">
        <v>2010</v>
      </c>
      <c r="D202" s="14" t="s">
        <v>27</v>
      </c>
      <c r="E202" s="14" t="s">
        <v>25</v>
      </c>
      <c r="F202" s="28">
        <v>71.950710000000001</v>
      </c>
      <c r="G202" s="13">
        <v>37</v>
      </c>
      <c r="H202" s="75">
        <v>185</v>
      </c>
      <c r="I202" s="13">
        <v>2803</v>
      </c>
      <c r="J202" s="13">
        <v>2832</v>
      </c>
      <c r="K202" s="13">
        <v>352</v>
      </c>
      <c r="L202" s="15">
        <f t="shared" si="7"/>
        <v>45.367231638418083</v>
      </c>
    </row>
    <row r="203" spans="1:12" x14ac:dyDescent="0.25">
      <c r="A203" s="13">
        <v>26</v>
      </c>
      <c r="B203" s="80" t="str">
        <f t="shared" si="6"/>
        <v>2010Pelhřimov</v>
      </c>
      <c r="C203" s="13">
        <v>2010</v>
      </c>
      <c r="D203" s="14" t="s">
        <v>28</v>
      </c>
      <c r="E203" s="14" t="s">
        <v>25</v>
      </c>
      <c r="F203" s="28">
        <v>136.7466</v>
      </c>
      <c r="G203" s="13">
        <v>85</v>
      </c>
      <c r="H203" s="75">
        <v>277</v>
      </c>
      <c r="I203" s="13">
        <v>1697</v>
      </c>
      <c r="J203" s="13">
        <v>1745</v>
      </c>
      <c r="K203" s="13">
        <v>196</v>
      </c>
      <c r="L203" s="15">
        <f t="shared" si="7"/>
        <v>40.997134670487107</v>
      </c>
    </row>
    <row r="204" spans="1:12" x14ac:dyDescent="0.25">
      <c r="A204" s="13">
        <v>27</v>
      </c>
      <c r="B204" s="80" t="str">
        <f t="shared" si="6"/>
        <v>2010Písek</v>
      </c>
      <c r="C204" s="13">
        <v>2010</v>
      </c>
      <c r="D204" s="14" t="s">
        <v>29</v>
      </c>
      <c r="E204" s="14" t="s">
        <v>25</v>
      </c>
      <c r="F204" s="28">
        <v>230.64519999999999</v>
      </c>
      <c r="G204" s="13">
        <v>189</v>
      </c>
      <c r="H204" s="75">
        <v>419</v>
      </c>
      <c r="I204" s="13">
        <v>2653</v>
      </c>
      <c r="J204" s="13">
        <v>2663</v>
      </c>
      <c r="K204" s="13">
        <v>350</v>
      </c>
      <c r="L204" s="15">
        <f t="shared" si="7"/>
        <v>47.972211791212921</v>
      </c>
    </row>
    <row r="205" spans="1:12" x14ac:dyDescent="0.25">
      <c r="A205" s="13">
        <v>28</v>
      </c>
      <c r="B205" s="80" t="str">
        <f t="shared" si="6"/>
        <v>2010Prachatice</v>
      </c>
      <c r="C205" s="13">
        <v>2010</v>
      </c>
      <c r="D205" s="14" t="s">
        <v>30</v>
      </c>
      <c r="E205" s="14" t="s">
        <v>25</v>
      </c>
      <c r="F205" s="28">
        <v>148.9211</v>
      </c>
      <c r="G205" s="13">
        <v>117</v>
      </c>
      <c r="H205" s="75">
        <v>225</v>
      </c>
      <c r="I205" s="13">
        <v>1857</v>
      </c>
      <c r="J205" s="13">
        <v>1889</v>
      </c>
      <c r="K205" s="13">
        <v>239</v>
      </c>
      <c r="L205" s="15">
        <f t="shared" si="7"/>
        <v>46.180518793012176</v>
      </c>
    </row>
    <row r="206" spans="1:12" x14ac:dyDescent="0.25">
      <c r="A206" s="13">
        <v>29</v>
      </c>
      <c r="B206" s="80" t="str">
        <f t="shared" si="6"/>
        <v>2010Strakonice</v>
      </c>
      <c r="C206" s="13">
        <v>2010</v>
      </c>
      <c r="D206" s="14" t="s">
        <v>31</v>
      </c>
      <c r="E206" s="14" t="s">
        <v>25</v>
      </c>
      <c r="F206" s="28">
        <v>215.6653</v>
      </c>
      <c r="G206" s="13">
        <v>167</v>
      </c>
      <c r="H206" s="75">
        <v>466</v>
      </c>
      <c r="I206" s="13">
        <v>2253</v>
      </c>
      <c r="J206" s="13">
        <v>2310</v>
      </c>
      <c r="K206" s="13">
        <v>305</v>
      </c>
      <c r="L206" s="15">
        <f t="shared" si="7"/>
        <v>48.192640692640694</v>
      </c>
    </row>
    <row r="207" spans="1:12" x14ac:dyDescent="0.25">
      <c r="A207" s="13">
        <v>30</v>
      </c>
      <c r="B207" s="80" t="str">
        <f t="shared" si="6"/>
        <v>2010Tábor</v>
      </c>
      <c r="C207" s="13">
        <v>2010</v>
      </c>
      <c r="D207" s="14" t="s">
        <v>32</v>
      </c>
      <c r="E207" s="14" t="s">
        <v>25</v>
      </c>
      <c r="F207" s="28">
        <v>178.5789</v>
      </c>
      <c r="G207" s="13">
        <v>148</v>
      </c>
      <c r="H207" s="75">
        <v>348</v>
      </c>
      <c r="I207" s="13">
        <v>3670</v>
      </c>
      <c r="J207" s="13">
        <v>3971</v>
      </c>
      <c r="K207" s="13">
        <v>704</v>
      </c>
      <c r="L207" s="15">
        <f t="shared" si="7"/>
        <v>64.70914127423822</v>
      </c>
    </row>
    <row r="208" spans="1:12" x14ac:dyDescent="0.25">
      <c r="A208" s="13">
        <v>31</v>
      </c>
      <c r="B208" s="80" t="str">
        <f t="shared" si="6"/>
        <v>2010Domažlice</v>
      </c>
      <c r="C208" s="13">
        <v>2010</v>
      </c>
      <c r="D208" s="14" t="s">
        <v>33</v>
      </c>
      <c r="E208" s="14" t="s">
        <v>34</v>
      </c>
      <c r="F208" s="28">
        <v>145.64320000000001</v>
      </c>
      <c r="G208" s="13">
        <v>111</v>
      </c>
      <c r="H208" s="75">
        <v>251</v>
      </c>
      <c r="I208" s="13">
        <v>2205</v>
      </c>
      <c r="J208" s="13">
        <v>2205</v>
      </c>
      <c r="K208" s="13">
        <v>428</v>
      </c>
      <c r="L208" s="15">
        <f t="shared" si="7"/>
        <v>70.848072562358283</v>
      </c>
    </row>
    <row r="209" spans="1:12" x14ac:dyDescent="0.25">
      <c r="A209" s="13">
        <v>32</v>
      </c>
      <c r="B209" s="80" t="str">
        <f t="shared" si="6"/>
        <v>2010Cheb</v>
      </c>
      <c r="C209" s="13">
        <v>2010</v>
      </c>
      <c r="D209" s="14" t="s">
        <v>35</v>
      </c>
      <c r="E209" s="14" t="s">
        <v>34</v>
      </c>
      <c r="F209" s="28">
        <v>207.07380000000001</v>
      </c>
      <c r="G209" s="13">
        <v>141</v>
      </c>
      <c r="H209" s="75">
        <v>441</v>
      </c>
      <c r="I209" s="13">
        <v>4205</v>
      </c>
      <c r="J209" s="13">
        <v>4390</v>
      </c>
      <c r="K209" s="13">
        <v>1181</v>
      </c>
      <c r="L209" s="15">
        <f t="shared" si="7"/>
        <v>98.192482915717534</v>
      </c>
    </row>
    <row r="210" spans="1:12" x14ac:dyDescent="0.25">
      <c r="A210" s="13">
        <v>33</v>
      </c>
      <c r="B210" s="80" t="str">
        <f t="shared" si="6"/>
        <v>2010Karlovy Vary</v>
      </c>
      <c r="C210" s="13">
        <v>2010</v>
      </c>
      <c r="D210" s="14" t="s">
        <v>36</v>
      </c>
      <c r="E210" s="14" t="s">
        <v>34</v>
      </c>
      <c r="F210" s="28">
        <v>188.8391</v>
      </c>
      <c r="G210" s="13">
        <v>137</v>
      </c>
      <c r="H210" s="75">
        <v>304</v>
      </c>
      <c r="I210" s="13">
        <v>5476</v>
      </c>
      <c r="J210" s="13">
        <v>5446</v>
      </c>
      <c r="K210" s="13">
        <v>1388</v>
      </c>
      <c r="L210" s="15">
        <f t="shared" si="7"/>
        <v>93.026074182886532</v>
      </c>
    </row>
    <row r="211" spans="1:12" x14ac:dyDescent="0.25">
      <c r="A211" s="13">
        <v>34</v>
      </c>
      <c r="B211" s="80" t="str">
        <f t="shared" si="6"/>
        <v>2010Klatovy</v>
      </c>
      <c r="C211" s="13">
        <v>2010</v>
      </c>
      <c r="D211" s="14" t="s">
        <v>37</v>
      </c>
      <c r="E211" s="14" t="s">
        <v>34</v>
      </c>
      <c r="F211" s="28">
        <v>205.05160000000001</v>
      </c>
      <c r="G211" s="13">
        <v>112</v>
      </c>
      <c r="H211" s="75">
        <v>424</v>
      </c>
      <c r="I211" s="13">
        <v>2895</v>
      </c>
      <c r="J211" s="13">
        <v>2932</v>
      </c>
      <c r="K211" s="13">
        <v>636</v>
      </c>
      <c r="L211" s="15">
        <f t="shared" si="7"/>
        <v>79.174624829467945</v>
      </c>
    </row>
    <row r="212" spans="1:12" x14ac:dyDescent="0.25">
      <c r="A212" s="13">
        <v>35</v>
      </c>
      <c r="B212" s="80" t="str">
        <f t="shared" si="6"/>
        <v>2010Plzeň-jih</v>
      </c>
      <c r="C212" s="13">
        <v>2010</v>
      </c>
      <c r="D212" s="14" t="s">
        <v>38</v>
      </c>
      <c r="E212" s="14" t="s">
        <v>34</v>
      </c>
      <c r="F212" s="28">
        <v>220.7867</v>
      </c>
      <c r="G212" s="13">
        <v>166.5</v>
      </c>
      <c r="H212" s="75">
        <v>444.5</v>
      </c>
      <c r="I212" s="13">
        <v>3005</v>
      </c>
      <c r="J212" s="13">
        <v>3069</v>
      </c>
      <c r="K212" s="13">
        <v>483</v>
      </c>
      <c r="L212" s="15">
        <f t="shared" si="7"/>
        <v>57.443792766373413</v>
      </c>
    </row>
    <row r="213" spans="1:12" x14ac:dyDescent="0.25">
      <c r="A213" s="13">
        <v>36</v>
      </c>
      <c r="B213" s="80" t="str">
        <f t="shared" si="6"/>
        <v>2010Plzeň-Město</v>
      </c>
      <c r="C213" s="13">
        <v>2010</v>
      </c>
      <c r="D213" s="14" t="s">
        <v>136</v>
      </c>
      <c r="E213" s="14" t="s">
        <v>34</v>
      </c>
      <c r="F213" s="28">
        <v>247.02289999999999</v>
      </c>
      <c r="G213" s="13">
        <v>203</v>
      </c>
      <c r="H213" s="75">
        <v>438</v>
      </c>
      <c r="I213" s="13">
        <v>18429</v>
      </c>
      <c r="J213" s="13">
        <v>16908</v>
      </c>
      <c r="K213" s="13">
        <v>6653</v>
      </c>
      <c r="L213" s="15">
        <f t="shared" si="7"/>
        <v>143.62106695055593</v>
      </c>
    </row>
    <row r="214" spans="1:12" x14ac:dyDescent="0.25">
      <c r="A214" s="13">
        <v>37</v>
      </c>
      <c r="B214" s="80" t="str">
        <f t="shared" si="6"/>
        <v>2010Plzeň-sever</v>
      </c>
      <c r="C214" s="13">
        <v>2010</v>
      </c>
      <c r="D214" s="14" t="s">
        <v>39</v>
      </c>
      <c r="E214" s="14" t="s">
        <v>34</v>
      </c>
      <c r="F214" s="28">
        <v>230.0505</v>
      </c>
      <c r="G214" s="13">
        <v>149</v>
      </c>
      <c r="H214" s="75">
        <v>449</v>
      </c>
      <c r="I214" s="13">
        <v>4275</v>
      </c>
      <c r="J214" s="13">
        <v>4216</v>
      </c>
      <c r="K214" s="13">
        <v>844</v>
      </c>
      <c r="L214" s="15">
        <f t="shared" si="7"/>
        <v>73.069259962049344</v>
      </c>
    </row>
    <row r="215" spans="1:12" x14ac:dyDescent="0.25">
      <c r="A215" s="13">
        <v>38</v>
      </c>
      <c r="B215" s="80" t="str">
        <f t="shared" si="6"/>
        <v>2010Rokycany</v>
      </c>
      <c r="C215" s="13">
        <v>2010</v>
      </c>
      <c r="D215" s="14" t="s">
        <v>40</v>
      </c>
      <c r="E215" s="14" t="s">
        <v>34</v>
      </c>
      <c r="F215" s="28">
        <v>142.0462</v>
      </c>
      <c r="G215" s="13">
        <v>116</v>
      </c>
      <c r="H215" s="75">
        <v>240.5</v>
      </c>
      <c r="I215" s="13">
        <v>1991</v>
      </c>
      <c r="J215" s="13">
        <v>1955</v>
      </c>
      <c r="K215" s="13">
        <v>381</v>
      </c>
      <c r="L215" s="15">
        <f t="shared" si="7"/>
        <v>71.132992327365727</v>
      </c>
    </row>
    <row r="216" spans="1:12" x14ac:dyDescent="0.25">
      <c r="A216" s="13">
        <v>39</v>
      </c>
      <c r="B216" s="80" t="str">
        <f t="shared" si="6"/>
        <v>2010Sokolov</v>
      </c>
      <c r="C216" s="13">
        <v>2010</v>
      </c>
      <c r="D216" s="14" t="s">
        <v>41</v>
      </c>
      <c r="E216" s="14" t="s">
        <v>34</v>
      </c>
      <c r="F216" s="28">
        <v>180.90860000000001</v>
      </c>
      <c r="G216" s="13">
        <v>157</v>
      </c>
      <c r="H216" s="75">
        <v>279</v>
      </c>
      <c r="I216" s="13">
        <v>4951</v>
      </c>
      <c r="J216" s="13">
        <v>4778</v>
      </c>
      <c r="K216" s="13">
        <v>1151</v>
      </c>
      <c r="L216" s="15">
        <f t="shared" si="7"/>
        <v>87.926956885726241</v>
      </c>
    </row>
    <row r="217" spans="1:12" x14ac:dyDescent="0.25">
      <c r="A217" s="13">
        <v>40</v>
      </c>
      <c r="B217" s="80" t="str">
        <f t="shared" si="6"/>
        <v>2010Tachov</v>
      </c>
      <c r="C217" s="13">
        <v>2010</v>
      </c>
      <c r="D217" s="14" t="s">
        <v>42</v>
      </c>
      <c r="E217" s="14" t="s">
        <v>34</v>
      </c>
      <c r="F217" s="28">
        <v>273.6678</v>
      </c>
      <c r="G217" s="13">
        <v>175.5</v>
      </c>
      <c r="H217" s="75">
        <v>559</v>
      </c>
      <c r="I217" s="13">
        <v>2532</v>
      </c>
      <c r="J217" s="13">
        <v>2488</v>
      </c>
      <c r="K217" s="13">
        <v>732</v>
      </c>
      <c r="L217" s="15">
        <f t="shared" si="7"/>
        <v>107.38745980707395</v>
      </c>
    </row>
    <row r="218" spans="1:12" x14ac:dyDescent="0.25">
      <c r="A218" s="13">
        <v>41</v>
      </c>
      <c r="B218" s="80" t="str">
        <f t="shared" si="6"/>
        <v>2010Česká Lípa</v>
      </c>
      <c r="C218" s="13">
        <v>2010</v>
      </c>
      <c r="D218" s="14" t="s">
        <v>43</v>
      </c>
      <c r="E218" s="14" t="s">
        <v>44</v>
      </c>
      <c r="F218" s="28">
        <v>252.9152</v>
      </c>
      <c r="G218" s="13">
        <v>196</v>
      </c>
      <c r="H218" s="75">
        <v>398</v>
      </c>
      <c r="I218" s="13">
        <v>4422</v>
      </c>
      <c r="J218" s="13">
        <v>4508</v>
      </c>
      <c r="K218" s="13">
        <v>1332</v>
      </c>
      <c r="L218" s="15">
        <f t="shared" si="7"/>
        <v>107.84826974267969</v>
      </c>
    </row>
    <row r="219" spans="1:12" x14ac:dyDescent="0.25">
      <c r="A219" s="13">
        <v>42</v>
      </c>
      <c r="B219" s="80" t="str">
        <f t="shared" si="6"/>
        <v>2010Děčín</v>
      </c>
      <c r="C219" s="13">
        <v>2010</v>
      </c>
      <c r="D219" s="14" t="s">
        <v>45</v>
      </c>
      <c r="E219" s="14" t="s">
        <v>44</v>
      </c>
      <c r="F219" s="28">
        <v>448.82889999999998</v>
      </c>
      <c r="G219" s="13">
        <v>375</v>
      </c>
      <c r="H219" s="75">
        <v>859</v>
      </c>
      <c r="I219" s="13">
        <v>4891</v>
      </c>
      <c r="J219" s="13">
        <v>5679</v>
      </c>
      <c r="K219" s="13">
        <v>2271</v>
      </c>
      <c r="L219" s="15">
        <f t="shared" si="7"/>
        <v>145.96143687268884</v>
      </c>
    </row>
    <row r="220" spans="1:12" x14ac:dyDescent="0.25">
      <c r="A220" s="13">
        <v>43</v>
      </c>
      <c r="B220" s="80" t="str">
        <f t="shared" si="6"/>
        <v>2010Chomutov</v>
      </c>
      <c r="C220" s="13">
        <v>2010</v>
      </c>
      <c r="D220" s="14" t="s">
        <v>46</v>
      </c>
      <c r="E220" s="14" t="s">
        <v>44</v>
      </c>
      <c r="F220" s="28">
        <v>1102.6610000000001</v>
      </c>
      <c r="G220" s="13">
        <v>1058</v>
      </c>
      <c r="H220" s="75">
        <v>1908</v>
      </c>
      <c r="I220" s="13">
        <v>5952</v>
      </c>
      <c r="J220" s="13">
        <v>7531</v>
      </c>
      <c r="K220" s="13">
        <v>5980</v>
      </c>
      <c r="L220" s="15">
        <f t="shared" si="7"/>
        <v>289.82870800690478</v>
      </c>
    </row>
    <row r="221" spans="1:12" x14ac:dyDescent="0.25">
      <c r="A221" s="13">
        <v>44</v>
      </c>
      <c r="B221" s="80" t="str">
        <f t="shared" si="6"/>
        <v>2010Jablonec nad Nisou</v>
      </c>
      <c r="C221" s="13">
        <v>2010</v>
      </c>
      <c r="D221" s="14" t="s">
        <v>47</v>
      </c>
      <c r="E221" s="14" t="s">
        <v>44</v>
      </c>
      <c r="F221" s="28">
        <v>518.39340000000004</v>
      </c>
      <c r="G221" s="13">
        <v>439.5</v>
      </c>
      <c r="H221" s="75">
        <v>986</v>
      </c>
      <c r="I221" s="13">
        <v>3530</v>
      </c>
      <c r="J221" s="13">
        <v>3855</v>
      </c>
      <c r="K221" s="13">
        <v>1804</v>
      </c>
      <c r="L221" s="15">
        <f t="shared" si="7"/>
        <v>170.80674448767834</v>
      </c>
    </row>
    <row r="222" spans="1:12" x14ac:dyDescent="0.25">
      <c r="A222" s="13">
        <v>45</v>
      </c>
      <c r="B222" s="80" t="str">
        <f t="shared" si="6"/>
        <v>2010Liberec</v>
      </c>
      <c r="C222" s="13">
        <v>2010</v>
      </c>
      <c r="D222" s="14" t="s">
        <v>48</v>
      </c>
      <c r="E222" s="14" t="s">
        <v>44</v>
      </c>
      <c r="F222" s="28">
        <v>505.90379999999999</v>
      </c>
      <c r="G222" s="13">
        <v>398</v>
      </c>
      <c r="H222" s="75">
        <v>932</v>
      </c>
      <c r="I222" s="13">
        <v>6683</v>
      </c>
      <c r="J222" s="13">
        <v>8296</v>
      </c>
      <c r="K222" s="13">
        <v>3852</v>
      </c>
      <c r="L222" s="15">
        <f t="shared" si="7"/>
        <v>169.47685631629702</v>
      </c>
    </row>
    <row r="223" spans="1:12" x14ac:dyDescent="0.25">
      <c r="A223" s="13">
        <v>46</v>
      </c>
      <c r="B223" s="80" t="str">
        <f t="shared" si="6"/>
        <v>2010Litoměřice</v>
      </c>
      <c r="C223" s="13">
        <v>2010</v>
      </c>
      <c r="D223" s="14" t="s">
        <v>49</v>
      </c>
      <c r="E223" s="14" t="s">
        <v>44</v>
      </c>
      <c r="F223" s="28">
        <v>430.53640000000001</v>
      </c>
      <c r="G223" s="13">
        <v>334</v>
      </c>
      <c r="H223" s="75">
        <v>671</v>
      </c>
      <c r="I223" s="13">
        <v>4779</v>
      </c>
      <c r="J223" s="13">
        <v>4419</v>
      </c>
      <c r="K223" s="13">
        <v>2288</v>
      </c>
      <c r="L223" s="15">
        <f t="shared" si="7"/>
        <v>188.98393301651959</v>
      </c>
    </row>
    <row r="224" spans="1:12" x14ac:dyDescent="0.25">
      <c r="A224" s="13">
        <v>47</v>
      </c>
      <c r="B224" s="80" t="str">
        <f t="shared" si="6"/>
        <v>2010Louny</v>
      </c>
      <c r="C224" s="13">
        <v>2010</v>
      </c>
      <c r="D224" s="14" t="s">
        <v>50</v>
      </c>
      <c r="E224" s="14" t="s">
        <v>44</v>
      </c>
      <c r="F224" s="28">
        <v>480.56150000000002</v>
      </c>
      <c r="G224" s="13">
        <v>401</v>
      </c>
      <c r="H224" s="75">
        <v>830</v>
      </c>
      <c r="I224" s="13">
        <v>3348</v>
      </c>
      <c r="J224" s="13">
        <v>3640</v>
      </c>
      <c r="K224" s="13">
        <v>2004</v>
      </c>
      <c r="L224" s="15">
        <f t="shared" si="7"/>
        <v>200.95054945054946</v>
      </c>
    </row>
    <row r="225" spans="1:12" x14ac:dyDescent="0.25">
      <c r="A225" s="13">
        <v>48</v>
      </c>
      <c r="B225" s="80" t="str">
        <f t="shared" si="6"/>
        <v>2010Most</v>
      </c>
      <c r="C225" s="13">
        <v>2010</v>
      </c>
      <c r="D225" s="14" t="s">
        <v>51</v>
      </c>
      <c r="E225" s="14" t="s">
        <v>44</v>
      </c>
      <c r="F225" s="28">
        <v>479.3965</v>
      </c>
      <c r="G225" s="13">
        <v>384</v>
      </c>
      <c r="H225" s="75">
        <v>988</v>
      </c>
      <c r="I225" s="13">
        <v>16879</v>
      </c>
      <c r="J225" s="13">
        <v>18724</v>
      </c>
      <c r="K225" s="13">
        <v>6906</v>
      </c>
      <c r="L225" s="15">
        <f t="shared" si="7"/>
        <v>134.62347788933988</v>
      </c>
    </row>
    <row r="226" spans="1:12" x14ac:dyDescent="0.25">
      <c r="A226" s="13">
        <v>49</v>
      </c>
      <c r="B226" s="80" t="str">
        <f t="shared" si="6"/>
        <v>2010Teplice</v>
      </c>
      <c r="C226" s="13">
        <v>2010</v>
      </c>
      <c r="D226" s="14" t="s">
        <v>52</v>
      </c>
      <c r="E226" s="14" t="s">
        <v>44</v>
      </c>
      <c r="F226" s="28">
        <v>399.34059999999999</v>
      </c>
      <c r="G226" s="13">
        <v>278</v>
      </c>
      <c r="H226" s="75">
        <v>774</v>
      </c>
      <c r="I226" s="13">
        <v>6323</v>
      </c>
      <c r="J226" s="13">
        <v>6910</v>
      </c>
      <c r="K226" s="13">
        <v>2336</v>
      </c>
      <c r="L226" s="15">
        <f t="shared" si="7"/>
        <v>123.39218523878436</v>
      </c>
    </row>
    <row r="227" spans="1:12" x14ac:dyDescent="0.25">
      <c r="A227" s="13">
        <v>50</v>
      </c>
      <c r="B227" s="80" t="str">
        <f t="shared" si="6"/>
        <v>2010Ústí nad Labem</v>
      </c>
      <c r="C227" s="13">
        <v>2010</v>
      </c>
      <c r="D227" s="14" t="s">
        <v>53</v>
      </c>
      <c r="E227" s="14" t="s">
        <v>44</v>
      </c>
      <c r="F227" s="28">
        <v>492.75540000000001</v>
      </c>
      <c r="G227" s="13">
        <v>411</v>
      </c>
      <c r="H227" s="75">
        <v>814</v>
      </c>
      <c r="I227" s="13">
        <v>8994</v>
      </c>
      <c r="J227" s="13">
        <v>10893</v>
      </c>
      <c r="K227" s="13">
        <v>4869</v>
      </c>
      <c r="L227" s="15">
        <f t="shared" si="7"/>
        <v>163.14927017350593</v>
      </c>
    </row>
    <row r="228" spans="1:12" x14ac:dyDescent="0.25">
      <c r="A228" s="13">
        <v>51</v>
      </c>
      <c r="B228" s="80" t="str">
        <f t="shared" si="6"/>
        <v>2010Havlíčkův Brod</v>
      </c>
      <c r="C228" s="13">
        <v>2010</v>
      </c>
      <c r="D228" s="14" t="s">
        <v>54</v>
      </c>
      <c r="E228" s="14" t="s">
        <v>55</v>
      </c>
      <c r="F228" s="28">
        <v>203.19820000000001</v>
      </c>
      <c r="G228" s="13">
        <v>168</v>
      </c>
      <c r="H228" s="75">
        <v>326</v>
      </c>
      <c r="I228" s="13">
        <v>1996</v>
      </c>
      <c r="J228" s="13">
        <v>1965</v>
      </c>
      <c r="K228" s="13">
        <v>438</v>
      </c>
      <c r="L228" s="15">
        <f t="shared" si="7"/>
        <v>81.358778625954201</v>
      </c>
    </row>
    <row r="229" spans="1:12" x14ac:dyDescent="0.25">
      <c r="A229" s="13">
        <v>52</v>
      </c>
      <c r="B229" s="80" t="str">
        <f t="shared" si="6"/>
        <v>2010Hradec Králové</v>
      </c>
      <c r="C229" s="13">
        <v>2010</v>
      </c>
      <c r="D229" s="14" t="s">
        <v>56</v>
      </c>
      <c r="E229" s="14" t="s">
        <v>55</v>
      </c>
      <c r="F229" s="28">
        <v>390.96420000000001</v>
      </c>
      <c r="G229" s="13">
        <v>245</v>
      </c>
      <c r="H229" s="75">
        <v>715</v>
      </c>
      <c r="I229" s="13">
        <v>5411</v>
      </c>
      <c r="J229" s="13">
        <v>5492</v>
      </c>
      <c r="K229" s="13">
        <v>1546</v>
      </c>
      <c r="L229" s="15">
        <f t="shared" si="7"/>
        <v>102.74763292061179</v>
      </c>
    </row>
    <row r="230" spans="1:12" x14ac:dyDescent="0.25">
      <c r="A230" s="13">
        <v>53</v>
      </c>
      <c r="B230" s="80" t="str">
        <f t="shared" si="6"/>
        <v>2010Chrudim</v>
      </c>
      <c r="C230" s="13">
        <v>2010</v>
      </c>
      <c r="D230" s="14" t="s">
        <v>57</v>
      </c>
      <c r="E230" s="14" t="s">
        <v>55</v>
      </c>
      <c r="F230" s="28">
        <v>289.9973</v>
      </c>
      <c r="G230" s="13">
        <v>139</v>
      </c>
      <c r="H230" s="75">
        <v>674</v>
      </c>
      <c r="I230" s="13">
        <v>2730</v>
      </c>
      <c r="J230" s="13">
        <v>2847</v>
      </c>
      <c r="K230" s="13">
        <v>947</v>
      </c>
      <c r="L230" s="15">
        <f t="shared" si="7"/>
        <v>121.41025641025641</v>
      </c>
    </row>
    <row r="231" spans="1:12" x14ac:dyDescent="0.25">
      <c r="A231" s="13">
        <v>54</v>
      </c>
      <c r="B231" s="80" t="str">
        <f t="shared" si="6"/>
        <v>2010Jičín</v>
      </c>
      <c r="C231" s="13">
        <v>2010</v>
      </c>
      <c r="D231" s="14" t="s">
        <v>58</v>
      </c>
      <c r="E231" s="14" t="s">
        <v>55</v>
      </c>
      <c r="F231" s="28">
        <v>208.26570000000001</v>
      </c>
      <c r="G231" s="13">
        <v>126</v>
      </c>
      <c r="H231" s="75">
        <v>453</v>
      </c>
      <c r="I231" s="13">
        <v>2020</v>
      </c>
      <c r="J231" s="13">
        <v>1957</v>
      </c>
      <c r="K231" s="13">
        <v>597</v>
      </c>
      <c r="L231" s="15">
        <f t="shared" si="7"/>
        <v>111.34644864588655</v>
      </c>
    </row>
    <row r="232" spans="1:12" x14ac:dyDescent="0.25">
      <c r="A232" s="13">
        <v>55</v>
      </c>
      <c r="B232" s="80" t="str">
        <f t="shared" si="6"/>
        <v>2010Náchod</v>
      </c>
      <c r="C232" s="13">
        <v>2010</v>
      </c>
      <c r="D232" s="14" t="s">
        <v>59</v>
      </c>
      <c r="E232" s="14" t="s">
        <v>55</v>
      </c>
      <c r="F232" s="28">
        <v>153.68109999999999</v>
      </c>
      <c r="G232" s="13">
        <v>95</v>
      </c>
      <c r="H232" s="75">
        <v>317</v>
      </c>
      <c r="I232" s="13">
        <v>2743</v>
      </c>
      <c r="J232" s="13">
        <v>2770</v>
      </c>
      <c r="K232" s="13">
        <v>361</v>
      </c>
      <c r="L232" s="15">
        <f t="shared" si="7"/>
        <v>47.568592057761727</v>
      </c>
    </row>
    <row r="233" spans="1:12" x14ac:dyDescent="0.25">
      <c r="A233" s="13">
        <v>56</v>
      </c>
      <c r="B233" s="80" t="str">
        <f t="shared" si="6"/>
        <v>2010Pardubice</v>
      </c>
      <c r="C233" s="13">
        <v>2010</v>
      </c>
      <c r="D233" s="14" t="s">
        <v>60</v>
      </c>
      <c r="E233" s="14" t="s">
        <v>55</v>
      </c>
      <c r="F233" s="28">
        <v>199.98589999999999</v>
      </c>
      <c r="G233" s="13">
        <v>113</v>
      </c>
      <c r="H233" s="75">
        <v>437</v>
      </c>
      <c r="I233" s="13">
        <v>6579</v>
      </c>
      <c r="J233" s="13">
        <v>6373</v>
      </c>
      <c r="K233" s="13">
        <v>2119</v>
      </c>
      <c r="L233" s="15">
        <f t="shared" si="7"/>
        <v>121.36121136042681</v>
      </c>
    </row>
    <row r="234" spans="1:12" x14ac:dyDescent="0.25">
      <c r="A234" s="13">
        <v>57</v>
      </c>
      <c r="B234" s="80" t="str">
        <f t="shared" si="6"/>
        <v>2010Rychnov nad Kněžnou</v>
      </c>
      <c r="C234" s="13">
        <v>2010</v>
      </c>
      <c r="D234" s="14" t="s">
        <v>61</v>
      </c>
      <c r="E234" s="14" t="s">
        <v>55</v>
      </c>
      <c r="F234" s="28">
        <v>443.34269999999998</v>
      </c>
      <c r="G234" s="13">
        <v>244</v>
      </c>
      <c r="H234" s="75">
        <v>1023</v>
      </c>
      <c r="I234" s="13">
        <v>1909</v>
      </c>
      <c r="J234" s="13">
        <v>1955</v>
      </c>
      <c r="K234" s="13">
        <v>499</v>
      </c>
      <c r="L234" s="15">
        <f t="shared" si="7"/>
        <v>93.163682864450124</v>
      </c>
    </row>
    <row r="235" spans="1:12" x14ac:dyDescent="0.25">
      <c r="A235" s="13">
        <v>58</v>
      </c>
      <c r="B235" s="80" t="str">
        <f t="shared" si="6"/>
        <v>2010Semily</v>
      </c>
      <c r="C235" s="13">
        <v>2010</v>
      </c>
      <c r="D235" s="14" t="s">
        <v>62</v>
      </c>
      <c r="E235" s="14" t="s">
        <v>55</v>
      </c>
      <c r="F235" s="28">
        <v>341.9461</v>
      </c>
      <c r="G235" s="13">
        <v>196</v>
      </c>
      <c r="H235" s="75">
        <v>717</v>
      </c>
      <c r="I235" s="13">
        <v>1731</v>
      </c>
      <c r="J235" s="13">
        <v>1617</v>
      </c>
      <c r="K235" s="13">
        <v>842</v>
      </c>
      <c r="L235" s="15">
        <f t="shared" si="7"/>
        <v>190.06184291898577</v>
      </c>
    </row>
    <row r="236" spans="1:12" x14ac:dyDescent="0.25">
      <c r="A236" s="13">
        <v>59</v>
      </c>
      <c r="B236" s="80" t="str">
        <f t="shared" si="6"/>
        <v>2010Svitavy</v>
      </c>
      <c r="C236" s="13">
        <v>2010</v>
      </c>
      <c r="D236" s="14" t="s">
        <v>63</v>
      </c>
      <c r="E236" s="14" t="s">
        <v>55</v>
      </c>
      <c r="F236" s="28">
        <v>124.5859</v>
      </c>
      <c r="G236" s="13">
        <v>86</v>
      </c>
      <c r="H236" s="75">
        <v>245</v>
      </c>
      <c r="I236" s="13">
        <v>2358</v>
      </c>
      <c r="J236" s="13">
        <v>2352</v>
      </c>
      <c r="K236" s="13">
        <v>488</v>
      </c>
      <c r="L236" s="15">
        <f t="shared" si="7"/>
        <v>75.731292517006807</v>
      </c>
    </row>
    <row r="237" spans="1:12" x14ac:dyDescent="0.25">
      <c r="A237" s="13">
        <v>60</v>
      </c>
      <c r="B237" s="80" t="str">
        <f t="shared" si="6"/>
        <v>2010Trutnov</v>
      </c>
      <c r="C237" s="13">
        <v>2010</v>
      </c>
      <c r="D237" s="14" t="s">
        <v>64</v>
      </c>
      <c r="E237" s="14" t="s">
        <v>55</v>
      </c>
      <c r="F237" s="28">
        <v>225.2226</v>
      </c>
      <c r="G237" s="13">
        <v>141</v>
      </c>
      <c r="H237" s="75">
        <v>473</v>
      </c>
      <c r="I237" s="13">
        <v>3674</v>
      </c>
      <c r="J237" s="13">
        <v>3705</v>
      </c>
      <c r="K237" s="13">
        <v>839</v>
      </c>
      <c r="L237" s="15">
        <f t="shared" si="7"/>
        <v>82.654520917678809</v>
      </c>
    </row>
    <row r="238" spans="1:12" x14ac:dyDescent="0.25">
      <c r="A238" s="13">
        <v>61</v>
      </c>
      <c r="B238" s="80" t="str">
        <f t="shared" si="6"/>
        <v>2010Ústí nad Orlicí</v>
      </c>
      <c r="C238" s="13">
        <v>2010</v>
      </c>
      <c r="D238" s="14" t="s">
        <v>65</v>
      </c>
      <c r="E238" s="14" t="s">
        <v>55</v>
      </c>
      <c r="F238" s="28">
        <v>202.94640000000001</v>
      </c>
      <c r="G238" s="13">
        <v>104.5</v>
      </c>
      <c r="H238" s="75">
        <v>445</v>
      </c>
      <c r="I238" s="13">
        <v>3286</v>
      </c>
      <c r="J238" s="13">
        <v>3180</v>
      </c>
      <c r="K238" s="13">
        <v>857</v>
      </c>
      <c r="L238" s="15">
        <f t="shared" si="7"/>
        <v>98.366352201257854</v>
      </c>
    </row>
    <row r="239" spans="1:12" x14ac:dyDescent="0.25">
      <c r="A239" s="13">
        <v>62</v>
      </c>
      <c r="B239" s="80" t="str">
        <f t="shared" si="6"/>
        <v>2010Blansko</v>
      </c>
      <c r="C239" s="13">
        <v>2010</v>
      </c>
      <c r="D239" s="14" t="s">
        <v>66</v>
      </c>
      <c r="E239" s="14" t="s">
        <v>67</v>
      </c>
      <c r="F239" s="28">
        <v>343.82900000000001</v>
      </c>
      <c r="G239" s="13">
        <v>192</v>
      </c>
      <c r="H239" s="75">
        <v>775</v>
      </c>
      <c r="I239" s="13">
        <v>2875</v>
      </c>
      <c r="J239" s="13">
        <v>2981</v>
      </c>
      <c r="K239" s="13">
        <v>876</v>
      </c>
      <c r="L239" s="15">
        <f t="shared" si="7"/>
        <v>107.25930895672593</v>
      </c>
    </row>
    <row r="240" spans="1:12" x14ac:dyDescent="0.25">
      <c r="A240" s="13">
        <v>63</v>
      </c>
      <c r="B240" s="80" t="str">
        <f t="shared" si="6"/>
        <v>2010Brno-město</v>
      </c>
      <c r="C240" s="13">
        <v>2010</v>
      </c>
      <c r="D240" s="14" t="s">
        <v>68</v>
      </c>
      <c r="E240" s="14" t="s">
        <v>67</v>
      </c>
      <c r="F240" s="28">
        <v>663.38189999999997</v>
      </c>
      <c r="G240" s="13">
        <v>488</v>
      </c>
      <c r="H240" s="75">
        <v>1206</v>
      </c>
      <c r="I240" s="13">
        <v>22941</v>
      </c>
      <c r="J240" s="13">
        <v>23770</v>
      </c>
      <c r="K240" s="13">
        <v>15510</v>
      </c>
      <c r="L240" s="15">
        <f t="shared" si="7"/>
        <v>238.16365166175851</v>
      </c>
    </row>
    <row r="241" spans="1:12" x14ac:dyDescent="0.25">
      <c r="A241" s="13">
        <v>64</v>
      </c>
      <c r="B241" s="80" t="str">
        <f t="shared" si="6"/>
        <v>2010Brno-venkov</v>
      </c>
      <c r="C241" s="13">
        <v>2010</v>
      </c>
      <c r="D241" s="14" t="s">
        <v>69</v>
      </c>
      <c r="E241" s="14" t="s">
        <v>67</v>
      </c>
      <c r="F241" s="28">
        <v>427.04270000000002</v>
      </c>
      <c r="G241" s="13">
        <v>285.5</v>
      </c>
      <c r="H241" s="75">
        <v>758</v>
      </c>
      <c r="I241" s="13">
        <v>4479</v>
      </c>
      <c r="J241" s="13">
        <v>4965</v>
      </c>
      <c r="K241" s="13">
        <v>2060</v>
      </c>
      <c r="L241" s="15">
        <f t="shared" si="7"/>
        <v>151.44008056394765</v>
      </c>
    </row>
    <row r="242" spans="1:12" x14ac:dyDescent="0.25">
      <c r="A242" s="13">
        <v>65</v>
      </c>
      <c r="B242" s="80" t="str">
        <f t="shared" si="6"/>
        <v>2010Břeclav</v>
      </c>
      <c r="C242" s="13">
        <v>2010</v>
      </c>
      <c r="D242" s="14" t="s">
        <v>70</v>
      </c>
      <c r="E242" s="14" t="s">
        <v>67</v>
      </c>
      <c r="F242" s="28">
        <v>716.51099999999997</v>
      </c>
      <c r="G242" s="13">
        <v>521</v>
      </c>
      <c r="H242" s="75">
        <v>1563</v>
      </c>
      <c r="I242" s="13">
        <v>3984</v>
      </c>
      <c r="J242" s="13">
        <v>4485</v>
      </c>
      <c r="K242" s="13">
        <v>2903</v>
      </c>
      <c r="L242" s="15">
        <f t="shared" si="7"/>
        <v>236.2530657748049</v>
      </c>
    </row>
    <row r="243" spans="1:12" x14ac:dyDescent="0.25">
      <c r="A243" s="13">
        <v>66</v>
      </c>
      <c r="B243" s="80" t="str">
        <f t="shared" si="6"/>
        <v>2010Hodonín</v>
      </c>
      <c r="C243" s="13">
        <v>2010</v>
      </c>
      <c r="D243" s="14" t="s">
        <v>71</v>
      </c>
      <c r="E243" s="14" t="s">
        <v>67</v>
      </c>
      <c r="F243" s="28">
        <v>616.3528</v>
      </c>
      <c r="G243" s="13">
        <v>408</v>
      </c>
      <c r="H243" s="75">
        <v>1264</v>
      </c>
      <c r="I243" s="13">
        <v>4317</v>
      </c>
      <c r="J243" s="13">
        <v>4867</v>
      </c>
      <c r="K243" s="13">
        <v>2961</v>
      </c>
      <c r="L243" s="15">
        <f t="shared" si="7"/>
        <v>222.05979042531334</v>
      </c>
    </row>
    <row r="244" spans="1:12" x14ac:dyDescent="0.25">
      <c r="A244" s="13">
        <v>67</v>
      </c>
      <c r="B244" s="80" t="str">
        <f t="shared" si="6"/>
        <v>2010Jihlava</v>
      </c>
      <c r="C244" s="13">
        <v>2010</v>
      </c>
      <c r="D244" s="14" t="s">
        <v>72</v>
      </c>
      <c r="E244" s="14" t="s">
        <v>67</v>
      </c>
      <c r="F244" s="28">
        <v>265.61930000000001</v>
      </c>
      <c r="G244" s="13">
        <v>199</v>
      </c>
      <c r="H244" s="75">
        <v>442</v>
      </c>
      <c r="I244" s="13">
        <v>3110</v>
      </c>
      <c r="J244" s="13">
        <v>3303</v>
      </c>
      <c r="K244" s="13">
        <v>922</v>
      </c>
      <c r="L244" s="15">
        <f t="shared" si="7"/>
        <v>101.88616409324855</v>
      </c>
    </row>
    <row r="245" spans="1:12" x14ac:dyDescent="0.25">
      <c r="A245" s="13">
        <v>68</v>
      </c>
      <c r="B245" s="80" t="str">
        <f t="shared" si="6"/>
        <v>2010Kroměříž</v>
      </c>
      <c r="C245" s="13">
        <v>2010</v>
      </c>
      <c r="D245" s="14" t="s">
        <v>73</v>
      </c>
      <c r="E245" s="14" t="s">
        <v>67</v>
      </c>
      <c r="F245" s="28">
        <v>260.36829999999998</v>
      </c>
      <c r="G245" s="13">
        <v>177</v>
      </c>
      <c r="H245" s="75">
        <v>429</v>
      </c>
      <c r="I245" s="13">
        <v>3298</v>
      </c>
      <c r="J245" s="13">
        <v>3168</v>
      </c>
      <c r="K245" s="13">
        <v>1020</v>
      </c>
      <c r="L245" s="15">
        <f t="shared" si="7"/>
        <v>117.51893939393939</v>
      </c>
    </row>
    <row r="246" spans="1:12" x14ac:dyDescent="0.25">
      <c r="A246" s="13">
        <v>69</v>
      </c>
      <c r="B246" s="80" t="str">
        <f t="shared" si="6"/>
        <v>2010Prostějov</v>
      </c>
      <c r="C246" s="13">
        <v>2010</v>
      </c>
      <c r="D246" s="14" t="s">
        <v>74</v>
      </c>
      <c r="E246" s="14" t="s">
        <v>67</v>
      </c>
      <c r="F246" s="28">
        <v>384.74720000000002</v>
      </c>
      <c r="G246" s="13">
        <v>209.5</v>
      </c>
      <c r="H246" s="75">
        <v>870</v>
      </c>
      <c r="I246" s="13">
        <v>3180</v>
      </c>
      <c r="J246" s="13">
        <v>3266</v>
      </c>
      <c r="K246" s="13">
        <v>1263</v>
      </c>
      <c r="L246" s="15">
        <f t="shared" si="7"/>
        <v>141.14972443355788</v>
      </c>
    </row>
    <row r="247" spans="1:12" x14ac:dyDescent="0.25">
      <c r="A247" s="13">
        <v>70</v>
      </c>
      <c r="B247" s="80" t="str">
        <f t="shared" si="6"/>
        <v>2010Třebíč</v>
      </c>
      <c r="C247" s="13">
        <v>2010</v>
      </c>
      <c r="D247" s="14" t="s">
        <v>75</v>
      </c>
      <c r="E247" s="14" t="s">
        <v>67</v>
      </c>
      <c r="F247" s="28">
        <v>265.38720000000001</v>
      </c>
      <c r="G247" s="13">
        <v>194</v>
      </c>
      <c r="H247" s="75">
        <v>428</v>
      </c>
      <c r="I247" s="13">
        <v>2859</v>
      </c>
      <c r="J247" s="13">
        <v>2830</v>
      </c>
      <c r="K247" s="13">
        <v>868</v>
      </c>
      <c r="L247" s="15">
        <f t="shared" si="7"/>
        <v>111.95053003533569</v>
      </c>
    </row>
    <row r="248" spans="1:12" x14ac:dyDescent="0.25">
      <c r="A248" s="13">
        <v>71</v>
      </c>
      <c r="B248" s="80" t="str">
        <f t="shared" si="6"/>
        <v>2010Uherské Hradiště</v>
      </c>
      <c r="C248" s="13">
        <v>2010</v>
      </c>
      <c r="D248" s="14" t="s">
        <v>76</v>
      </c>
      <c r="E248" s="14" t="s">
        <v>67</v>
      </c>
      <c r="F248" s="28">
        <v>484.37599999999998</v>
      </c>
      <c r="G248" s="13">
        <v>313</v>
      </c>
      <c r="H248" s="75">
        <v>1122</v>
      </c>
      <c r="I248" s="13">
        <v>3673</v>
      </c>
      <c r="J248" s="13">
        <v>3702</v>
      </c>
      <c r="K248" s="13">
        <v>2085</v>
      </c>
      <c r="L248" s="15">
        <f t="shared" si="7"/>
        <v>205.57131280388981</v>
      </c>
    </row>
    <row r="249" spans="1:12" x14ac:dyDescent="0.25">
      <c r="A249" s="13">
        <v>72</v>
      </c>
      <c r="B249" s="80" t="str">
        <f t="shared" si="6"/>
        <v>2010Vyškov</v>
      </c>
      <c r="C249" s="13">
        <v>2010</v>
      </c>
      <c r="D249" s="14" t="s">
        <v>77</v>
      </c>
      <c r="E249" s="14" t="s">
        <v>67</v>
      </c>
      <c r="F249" s="28">
        <v>502.74369999999999</v>
      </c>
      <c r="G249" s="13">
        <v>232</v>
      </c>
      <c r="H249" s="75">
        <v>1204</v>
      </c>
      <c r="I249" s="13">
        <v>2225</v>
      </c>
      <c r="J249" s="13">
        <v>2454</v>
      </c>
      <c r="K249" s="13">
        <v>1094</v>
      </c>
      <c r="L249" s="15">
        <f t="shared" si="7"/>
        <v>162.71801140994296</v>
      </c>
    </row>
    <row r="250" spans="1:12" x14ac:dyDescent="0.25">
      <c r="A250" s="13">
        <v>73</v>
      </c>
      <c r="B250" s="80" t="str">
        <f t="shared" si="6"/>
        <v>2010Zlín</v>
      </c>
      <c r="C250" s="13">
        <v>2010</v>
      </c>
      <c r="D250" s="14" t="s">
        <v>78</v>
      </c>
      <c r="E250" s="14" t="s">
        <v>67</v>
      </c>
      <c r="F250" s="28">
        <v>250.9367</v>
      </c>
      <c r="G250" s="13">
        <v>106</v>
      </c>
      <c r="H250" s="75">
        <v>503</v>
      </c>
      <c r="I250" s="13">
        <v>6260</v>
      </c>
      <c r="J250" s="13">
        <v>6405</v>
      </c>
      <c r="K250" s="13">
        <v>1956</v>
      </c>
      <c r="L250" s="15">
        <f t="shared" si="7"/>
        <v>111.46604215456675</v>
      </c>
    </row>
    <row r="251" spans="1:12" x14ac:dyDescent="0.25">
      <c r="A251" s="13">
        <v>74</v>
      </c>
      <c r="B251" s="80" t="str">
        <f t="shared" si="6"/>
        <v>2010Znojmo</v>
      </c>
      <c r="C251" s="13">
        <v>2010</v>
      </c>
      <c r="D251" s="14" t="s">
        <v>79</v>
      </c>
      <c r="E251" s="14" t="s">
        <v>67</v>
      </c>
      <c r="F251" s="28">
        <v>341.7303</v>
      </c>
      <c r="G251" s="13">
        <v>290</v>
      </c>
      <c r="H251" s="75">
        <v>542</v>
      </c>
      <c r="I251" s="13">
        <v>3769</v>
      </c>
      <c r="J251" s="13">
        <v>3792</v>
      </c>
      <c r="K251" s="13">
        <v>1552</v>
      </c>
      <c r="L251" s="15">
        <f t="shared" si="7"/>
        <v>149.38818565400842</v>
      </c>
    </row>
    <row r="252" spans="1:12" x14ac:dyDescent="0.25">
      <c r="A252" s="13">
        <v>75</v>
      </c>
      <c r="B252" s="80" t="str">
        <f t="shared" si="6"/>
        <v>2010Žďár nad Sázavou</v>
      </c>
      <c r="C252" s="13">
        <v>2010</v>
      </c>
      <c r="D252" s="14" t="s">
        <v>80</v>
      </c>
      <c r="E252" s="14" t="s">
        <v>67</v>
      </c>
      <c r="F252" s="28">
        <v>297.66730000000001</v>
      </c>
      <c r="G252" s="13">
        <v>168</v>
      </c>
      <c r="H252" s="75">
        <v>487</v>
      </c>
      <c r="I252" s="13">
        <v>2838</v>
      </c>
      <c r="J252" s="13">
        <v>2826</v>
      </c>
      <c r="K252" s="13">
        <v>944</v>
      </c>
      <c r="L252" s="15">
        <f t="shared" si="7"/>
        <v>121.92498230714791</v>
      </c>
    </row>
    <row r="253" spans="1:12" x14ac:dyDescent="0.25">
      <c r="A253" s="13">
        <v>76</v>
      </c>
      <c r="B253" s="80" t="str">
        <f t="shared" si="6"/>
        <v>2010Bruntál</v>
      </c>
      <c r="C253" s="13">
        <v>2010</v>
      </c>
      <c r="D253" s="14" t="s">
        <v>81</v>
      </c>
      <c r="E253" s="14" t="s">
        <v>82</v>
      </c>
      <c r="F253" s="28">
        <v>287.9939</v>
      </c>
      <c r="G253" s="13">
        <v>213</v>
      </c>
      <c r="H253" s="75">
        <v>533</v>
      </c>
      <c r="I253" s="13">
        <v>4181</v>
      </c>
      <c r="J253" s="13">
        <v>4121</v>
      </c>
      <c r="K253" s="13">
        <v>1684</v>
      </c>
      <c r="L253" s="15">
        <f t="shared" si="7"/>
        <v>149.15311817520021</v>
      </c>
    </row>
    <row r="254" spans="1:12" x14ac:dyDescent="0.25">
      <c r="A254" s="13">
        <v>77</v>
      </c>
      <c r="B254" s="80" t="str">
        <f t="shared" si="6"/>
        <v>2010Frýdek-Místek</v>
      </c>
      <c r="C254" s="13">
        <v>2010</v>
      </c>
      <c r="D254" s="14" t="s">
        <v>83</v>
      </c>
      <c r="E254" s="14" t="s">
        <v>82</v>
      </c>
      <c r="F254" s="28">
        <v>344.47210000000001</v>
      </c>
      <c r="G254" s="13">
        <v>252</v>
      </c>
      <c r="H254" s="75">
        <v>651</v>
      </c>
      <c r="I254" s="13">
        <v>5727</v>
      </c>
      <c r="J254" s="13">
        <v>6333</v>
      </c>
      <c r="K254" s="13">
        <v>2231</v>
      </c>
      <c r="L254" s="15">
        <f t="shared" si="7"/>
        <v>128.58282014842885</v>
      </c>
    </row>
    <row r="255" spans="1:12" x14ac:dyDescent="0.25">
      <c r="A255" s="13">
        <v>78</v>
      </c>
      <c r="B255" s="80" t="str">
        <f t="shared" si="6"/>
        <v>2010Jeseník</v>
      </c>
      <c r="C255" s="13">
        <v>2010</v>
      </c>
      <c r="D255" s="14" t="s">
        <v>84</v>
      </c>
      <c r="E255" s="14" t="s">
        <v>82</v>
      </c>
      <c r="F255" s="28">
        <v>268.4443</v>
      </c>
      <c r="G255" s="13">
        <v>174</v>
      </c>
      <c r="H255" s="75">
        <v>502</v>
      </c>
      <c r="I255" s="13">
        <v>1185</v>
      </c>
      <c r="J255" s="13">
        <v>1228</v>
      </c>
      <c r="K255" s="13">
        <v>486</v>
      </c>
      <c r="L255" s="15">
        <f t="shared" si="7"/>
        <v>144.45439739413681</v>
      </c>
    </row>
    <row r="256" spans="1:12" x14ac:dyDescent="0.25">
      <c r="A256" s="13">
        <v>79</v>
      </c>
      <c r="B256" s="80" t="str">
        <f t="shared" si="6"/>
        <v>2010Karviná</v>
      </c>
      <c r="C256" s="13">
        <v>2010</v>
      </c>
      <c r="D256" s="14" t="s">
        <v>85</v>
      </c>
      <c r="E256" s="14" t="s">
        <v>82</v>
      </c>
      <c r="F256" s="28">
        <v>236.81610000000001</v>
      </c>
      <c r="G256" s="13">
        <v>180.5</v>
      </c>
      <c r="H256" s="75">
        <v>443</v>
      </c>
      <c r="I256" s="13">
        <v>9780</v>
      </c>
      <c r="J256" s="13">
        <v>9788</v>
      </c>
      <c r="K256" s="13">
        <v>2526</v>
      </c>
      <c r="L256" s="15">
        <f t="shared" si="7"/>
        <v>94.195954229668985</v>
      </c>
    </row>
    <row r="257" spans="1:12" x14ac:dyDescent="0.25">
      <c r="A257" s="13">
        <v>80</v>
      </c>
      <c r="B257" s="80" t="str">
        <f t="shared" si="6"/>
        <v>2010Nový Jičín</v>
      </c>
      <c r="C257" s="13">
        <v>2010</v>
      </c>
      <c r="D257" s="14" t="s">
        <v>86</v>
      </c>
      <c r="E257" s="14" t="s">
        <v>82</v>
      </c>
      <c r="F257" s="28">
        <v>191.08510000000001</v>
      </c>
      <c r="G257" s="13">
        <v>126</v>
      </c>
      <c r="H257" s="75">
        <v>320</v>
      </c>
      <c r="I257" s="13">
        <v>5017</v>
      </c>
      <c r="J257" s="13">
        <v>5019</v>
      </c>
      <c r="K257" s="13">
        <v>1190</v>
      </c>
      <c r="L257" s="15">
        <f t="shared" si="7"/>
        <v>86.541143654114364</v>
      </c>
    </row>
    <row r="258" spans="1:12" x14ac:dyDescent="0.25">
      <c r="A258" s="13">
        <v>81</v>
      </c>
      <c r="B258" s="80" t="str">
        <f t="shared" si="6"/>
        <v>2010Olomouc</v>
      </c>
      <c r="C258" s="13">
        <v>2010</v>
      </c>
      <c r="D258" s="14" t="s">
        <v>87</v>
      </c>
      <c r="E258" s="14" t="s">
        <v>82</v>
      </c>
      <c r="F258" s="28">
        <v>202.40180000000001</v>
      </c>
      <c r="G258" s="13">
        <v>139</v>
      </c>
      <c r="H258" s="75">
        <v>374</v>
      </c>
      <c r="I258" s="13">
        <v>7828</v>
      </c>
      <c r="J258" s="13">
        <v>8079</v>
      </c>
      <c r="K258" s="13">
        <v>1620</v>
      </c>
      <c r="L258" s="15">
        <f t="shared" si="7"/>
        <v>73.189751206832526</v>
      </c>
    </row>
    <row r="259" spans="1:12" x14ac:dyDescent="0.25">
      <c r="A259" s="13">
        <v>82</v>
      </c>
      <c r="B259" s="80" t="str">
        <f t="shared" si="6"/>
        <v>2010Opava</v>
      </c>
      <c r="C259" s="13">
        <v>2010</v>
      </c>
      <c r="D259" s="14" t="s">
        <v>88</v>
      </c>
      <c r="E259" s="14" t="s">
        <v>82</v>
      </c>
      <c r="F259" s="28">
        <v>299.18290000000002</v>
      </c>
      <c r="G259" s="13">
        <v>230</v>
      </c>
      <c r="H259" s="75">
        <v>537</v>
      </c>
      <c r="I259" s="13">
        <v>4828</v>
      </c>
      <c r="J259" s="13">
        <v>4810</v>
      </c>
      <c r="K259" s="13">
        <v>1744</v>
      </c>
      <c r="L259" s="15">
        <f t="shared" si="7"/>
        <v>132.34095634095635</v>
      </c>
    </row>
    <row r="260" spans="1:12" x14ac:dyDescent="0.25">
      <c r="A260" s="13">
        <v>83</v>
      </c>
      <c r="B260" s="80" t="str">
        <f t="shared" si="6"/>
        <v>2010Ostrava</v>
      </c>
      <c r="C260" s="13">
        <v>2010</v>
      </c>
      <c r="D260" s="14" t="s">
        <v>89</v>
      </c>
      <c r="E260" s="14" t="s">
        <v>82</v>
      </c>
      <c r="F260" s="28">
        <v>384.8175</v>
      </c>
      <c r="G260" s="13">
        <v>316</v>
      </c>
      <c r="H260" s="75">
        <v>714</v>
      </c>
      <c r="I260" s="13">
        <v>19772</v>
      </c>
      <c r="J260" s="13">
        <v>20758</v>
      </c>
      <c r="K260" s="13">
        <v>9117</v>
      </c>
      <c r="L260" s="15">
        <f t="shared" si="7"/>
        <v>160.30951922150496</v>
      </c>
    </row>
    <row r="261" spans="1:12" x14ac:dyDescent="0.25">
      <c r="A261" s="13">
        <v>84</v>
      </c>
      <c r="B261" s="80" t="str">
        <f t="shared" si="6"/>
        <v>2010Přerov</v>
      </c>
      <c r="C261" s="13">
        <v>2010</v>
      </c>
      <c r="D261" s="14" t="s">
        <v>90</v>
      </c>
      <c r="E261" s="14" t="s">
        <v>82</v>
      </c>
      <c r="F261" s="28">
        <v>183.3613</v>
      </c>
      <c r="G261" s="13">
        <v>126.5</v>
      </c>
      <c r="H261" s="75">
        <v>313</v>
      </c>
      <c r="I261" s="13">
        <v>3733</v>
      </c>
      <c r="J261" s="13">
        <v>3759</v>
      </c>
      <c r="K261" s="13">
        <v>754</v>
      </c>
      <c r="L261" s="15">
        <f t="shared" si="7"/>
        <v>73.213620643788232</v>
      </c>
    </row>
    <row r="262" spans="1:12" x14ac:dyDescent="0.25">
      <c r="A262" s="13">
        <v>85</v>
      </c>
      <c r="B262" s="80" t="str">
        <f t="shared" si="6"/>
        <v>2010Šumperk</v>
      </c>
      <c r="C262" s="13">
        <v>2010</v>
      </c>
      <c r="D262" s="14" t="s">
        <v>91</v>
      </c>
      <c r="E262" s="14" t="s">
        <v>82</v>
      </c>
      <c r="F262" s="28">
        <v>318.46050000000002</v>
      </c>
      <c r="G262" s="13">
        <v>160</v>
      </c>
      <c r="H262" s="75">
        <v>755</v>
      </c>
      <c r="I262" s="13">
        <v>3190</v>
      </c>
      <c r="J262" s="13">
        <v>3136</v>
      </c>
      <c r="K262" s="13">
        <v>1420</v>
      </c>
      <c r="L262" s="15">
        <f t="shared" si="7"/>
        <v>165.27423469387756</v>
      </c>
    </row>
    <row r="263" spans="1:12" x14ac:dyDescent="0.25">
      <c r="A263" s="13">
        <v>86</v>
      </c>
      <c r="B263" s="80" t="str">
        <f t="shared" ref="B263:B326" si="8">CONCATENATE(C263,D263)</f>
        <v>2010Vsetín</v>
      </c>
      <c r="C263" s="13">
        <v>2010</v>
      </c>
      <c r="D263" s="14" t="s">
        <v>92</v>
      </c>
      <c r="E263" s="14" t="s">
        <v>82</v>
      </c>
      <c r="F263" s="28">
        <v>302.37079999999997</v>
      </c>
      <c r="G263" s="13">
        <v>171</v>
      </c>
      <c r="H263" s="75">
        <v>665</v>
      </c>
      <c r="I263" s="13">
        <v>3015</v>
      </c>
      <c r="J263" s="13">
        <v>3103</v>
      </c>
      <c r="K263" s="13">
        <v>1041</v>
      </c>
      <c r="L263" s="15">
        <f t="shared" ref="L263:L326" si="9">K263/J263*365</f>
        <v>122.45085401224623</v>
      </c>
    </row>
    <row r="264" spans="1:12" x14ac:dyDescent="0.25">
      <c r="A264" s="13">
        <v>1</v>
      </c>
      <c r="B264" s="80" t="str">
        <f t="shared" si="8"/>
        <v>2011Praha 1</v>
      </c>
      <c r="C264" s="13">
        <v>2011</v>
      </c>
      <c r="D264" s="14" t="s">
        <v>2</v>
      </c>
      <c r="E264" s="14" t="s">
        <v>3</v>
      </c>
      <c r="F264" s="28">
        <v>245.262</v>
      </c>
      <c r="G264" s="13">
        <v>163</v>
      </c>
      <c r="H264" s="75">
        <v>532</v>
      </c>
      <c r="I264" s="13">
        <v>35559</v>
      </c>
      <c r="J264" s="13">
        <v>35423</v>
      </c>
      <c r="K264" s="13">
        <v>6449</v>
      </c>
      <c r="L264" s="15">
        <f t="shared" si="9"/>
        <v>66.450752336052844</v>
      </c>
    </row>
    <row r="265" spans="1:12" x14ac:dyDescent="0.25">
      <c r="A265" s="13">
        <v>2</v>
      </c>
      <c r="B265" s="80" t="str">
        <f t="shared" si="8"/>
        <v>2011Praha 2</v>
      </c>
      <c r="C265" s="13">
        <v>2011</v>
      </c>
      <c r="D265" s="14" t="s">
        <v>4</v>
      </c>
      <c r="E265" s="14" t="s">
        <v>3</v>
      </c>
      <c r="F265" s="28">
        <v>401.94810000000001</v>
      </c>
      <c r="G265" s="13">
        <v>308</v>
      </c>
      <c r="H265" s="75">
        <v>771</v>
      </c>
      <c r="I265" s="13">
        <v>6490</v>
      </c>
      <c r="J265" s="13">
        <v>6079</v>
      </c>
      <c r="K265" s="13">
        <v>3626</v>
      </c>
      <c r="L265" s="15">
        <f t="shared" si="9"/>
        <v>217.71508471788121</v>
      </c>
    </row>
    <row r="266" spans="1:12" x14ac:dyDescent="0.25">
      <c r="A266" s="13">
        <v>3</v>
      </c>
      <c r="B266" s="80" t="str">
        <f t="shared" si="8"/>
        <v>2011Praha 3</v>
      </c>
      <c r="C266" s="13">
        <v>2011</v>
      </c>
      <c r="D266" s="14" t="s">
        <v>5</v>
      </c>
      <c r="E266" s="14" t="s">
        <v>3</v>
      </c>
      <c r="F266" s="28">
        <v>300.30270000000002</v>
      </c>
      <c r="G266" s="13">
        <v>189</v>
      </c>
      <c r="H266" s="75">
        <v>600</v>
      </c>
      <c r="I266" s="13">
        <v>4930</v>
      </c>
      <c r="J266" s="13">
        <v>5388</v>
      </c>
      <c r="K266" s="13">
        <v>1452</v>
      </c>
      <c r="L266" s="15">
        <f t="shared" si="9"/>
        <v>98.363028953229389</v>
      </c>
    </row>
    <row r="267" spans="1:12" x14ac:dyDescent="0.25">
      <c r="A267" s="13">
        <v>4</v>
      </c>
      <c r="B267" s="80" t="str">
        <f t="shared" si="8"/>
        <v>2011Praha 4</v>
      </c>
      <c r="C267" s="13">
        <v>2011</v>
      </c>
      <c r="D267" s="14" t="s">
        <v>6</v>
      </c>
      <c r="E267" s="14" t="s">
        <v>3</v>
      </c>
      <c r="F267" s="28">
        <v>368.80759999999998</v>
      </c>
      <c r="G267" s="13">
        <v>260</v>
      </c>
      <c r="H267" s="75">
        <v>723</v>
      </c>
      <c r="I267" s="13">
        <v>13276</v>
      </c>
      <c r="J267" s="13">
        <v>13004</v>
      </c>
      <c r="K267" s="13">
        <v>5121</v>
      </c>
      <c r="L267" s="15">
        <f t="shared" si="9"/>
        <v>143.7376960935097</v>
      </c>
    </row>
    <row r="268" spans="1:12" x14ac:dyDescent="0.25">
      <c r="A268" s="13">
        <v>5</v>
      </c>
      <c r="B268" s="80" t="str">
        <f t="shared" si="8"/>
        <v>2011Praha 5</v>
      </c>
      <c r="C268" s="13">
        <v>2011</v>
      </c>
      <c r="D268" s="14" t="s">
        <v>7</v>
      </c>
      <c r="E268" s="14" t="s">
        <v>3</v>
      </c>
      <c r="F268" s="28">
        <v>316.46769999999998</v>
      </c>
      <c r="G268" s="13">
        <v>271</v>
      </c>
      <c r="H268" s="75">
        <v>600</v>
      </c>
      <c r="I268" s="13">
        <v>8979</v>
      </c>
      <c r="J268" s="13">
        <v>9704</v>
      </c>
      <c r="K268" s="13">
        <v>4114</v>
      </c>
      <c r="L268" s="15">
        <f t="shared" si="9"/>
        <v>154.74134377576257</v>
      </c>
    </row>
    <row r="269" spans="1:12" x14ac:dyDescent="0.25">
      <c r="A269" s="13">
        <v>6</v>
      </c>
      <c r="B269" s="80" t="str">
        <f t="shared" si="8"/>
        <v>2011Praha 6</v>
      </c>
      <c r="C269" s="13">
        <v>2011</v>
      </c>
      <c r="D269" s="14" t="s">
        <v>8</v>
      </c>
      <c r="E269" s="14" t="s">
        <v>3</v>
      </c>
      <c r="F269" s="28">
        <v>391.95890000000003</v>
      </c>
      <c r="G269" s="13">
        <v>287</v>
      </c>
      <c r="H269" s="75">
        <v>763</v>
      </c>
      <c r="I269" s="13">
        <v>7964</v>
      </c>
      <c r="J269" s="13">
        <v>8464</v>
      </c>
      <c r="K269" s="13">
        <v>2559</v>
      </c>
      <c r="L269" s="15">
        <f t="shared" si="9"/>
        <v>110.35385160680529</v>
      </c>
    </row>
    <row r="270" spans="1:12" x14ac:dyDescent="0.25">
      <c r="A270" s="13">
        <v>7</v>
      </c>
      <c r="B270" s="80" t="str">
        <f t="shared" si="8"/>
        <v>2011Praha 7</v>
      </c>
      <c r="C270" s="13">
        <v>2011</v>
      </c>
      <c r="D270" s="14" t="s">
        <v>9</v>
      </c>
      <c r="E270" s="14" t="s">
        <v>3</v>
      </c>
      <c r="F270" s="28">
        <v>453.90719999999999</v>
      </c>
      <c r="G270" s="13">
        <v>358</v>
      </c>
      <c r="H270" s="75">
        <v>841</v>
      </c>
      <c r="I270" s="13">
        <v>2609</v>
      </c>
      <c r="J270" s="13">
        <v>2591</v>
      </c>
      <c r="K270" s="13">
        <v>1699</v>
      </c>
      <c r="L270" s="15">
        <f t="shared" si="9"/>
        <v>239.34195291393283</v>
      </c>
    </row>
    <row r="271" spans="1:12" x14ac:dyDescent="0.25">
      <c r="A271" s="13">
        <v>8</v>
      </c>
      <c r="B271" s="80" t="str">
        <f t="shared" si="8"/>
        <v>2011Praha 8</v>
      </c>
      <c r="C271" s="13">
        <v>2011</v>
      </c>
      <c r="D271" s="14" t="s">
        <v>10</v>
      </c>
      <c r="E271" s="14" t="s">
        <v>3</v>
      </c>
      <c r="F271" s="28">
        <v>370.4529</v>
      </c>
      <c r="G271" s="13">
        <v>304</v>
      </c>
      <c r="H271" s="75">
        <v>636</v>
      </c>
      <c r="I271" s="13">
        <v>4933</v>
      </c>
      <c r="J271" s="13">
        <v>4997</v>
      </c>
      <c r="K271" s="13">
        <v>2475</v>
      </c>
      <c r="L271" s="15">
        <f t="shared" si="9"/>
        <v>180.78347008204923</v>
      </c>
    </row>
    <row r="272" spans="1:12" x14ac:dyDescent="0.25">
      <c r="A272" s="13">
        <v>9</v>
      </c>
      <c r="B272" s="80" t="str">
        <f t="shared" si="8"/>
        <v>2011Praha 9</v>
      </c>
      <c r="C272" s="13">
        <v>2011</v>
      </c>
      <c r="D272" s="14" t="s">
        <v>11</v>
      </c>
      <c r="E272" s="14" t="s">
        <v>3</v>
      </c>
      <c r="F272" s="28">
        <v>272.50360000000001</v>
      </c>
      <c r="G272" s="13">
        <v>196</v>
      </c>
      <c r="H272" s="75">
        <v>530</v>
      </c>
      <c r="I272" s="13">
        <v>5395</v>
      </c>
      <c r="J272" s="13">
        <v>5513</v>
      </c>
      <c r="K272" s="13">
        <v>3243</v>
      </c>
      <c r="L272" s="15">
        <f t="shared" si="9"/>
        <v>214.70977689098495</v>
      </c>
    </row>
    <row r="273" spans="1:12" x14ac:dyDescent="0.25">
      <c r="A273" s="13">
        <v>10</v>
      </c>
      <c r="B273" s="80" t="str">
        <f t="shared" si="8"/>
        <v>2011Praha 10</v>
      </c>
      <c r="C273" s="13">
        <v>2011</v>
      </c>
      <c r="D273" s="14" t="s">
        <v>12</v>
      </c>
      <c r="E273" s="14" t="s">
        <v>3</v>
      </c>
      <c r="F273" s="28">
        <v>324.4153</v>
      </c>
      <c r="G273" s="13">
        <v>252</v>
      </c>
      <c r="H273" s="75">
        <v>604</v>
      </c>
      <c r="I273" s="13">
        <v>6538</v>
      </c>
      <c r="J273" s="13">
        <v>6659</v>
      </c>
      <c r="K273" s="13">
        <v>3335</v>
      </c>
      <c r="L273" s="15">
        <f t="shared" si="9"/>
        <v>182.80147169244631</v>
      </c>
    </row>
    <row r="274" spans="1:12" x14ac:dyDescent="0.25">
      <c r="A274" s="13">
        <v>11</v>
      </c>
      <c r="B274" s="80" t="str">
        <f t="shared" si="8"/>
        <v>2011Beroun</v>
      </c>
      <c r="C274" s="13">
        <v>2011</v>
      </c>
      <c r="D274" s="14" t="s">
        <v>13</v>
      </c>
      <c r="E274" s="14" t="s">
        <v>14</v>
      </c>
      <c r="F274" s="28">
        <v>369.14850000000001</v>
      </c>
      <c r="G274" s="13">
        <v>301</v>
      </c>
      <c r="H274" s="75">
        <v>662</v>
      </c>
      <c r="I274" s="13">
        <v>5109</v>
      </c>
      <c r="J274" s="13">
        <v>4042</v>
      </c>
      <c r="K274" s="13">
        <v>1975</v>
      </c>
      <c r="L274" s="15">
        <f t="shared" si="9"/>
        <v>178.34611578426524</v>
      </c>
    </row>
    <row r="275" spans="1:12" x14ac:dyDescent="0.25">
      <c r="A275" s="13">
        <v>12</v>
      </c>
      <c r="B275" s="80" t="str">
        <f t="shared" si="8"/>
        <v>2011Benešov</v>
      </c>
      <c r="C275" s="13">
        <v>2011</v>
      </c>
      <c r="D275" s="14" t="s">
        <v>15</v>
      </c>
      <c r="E275" s="14" t="s">
        <v>14</v>
      </c>
      <c r="F275" s="28">
        <v>240.3509</v>
      </c>
      <c r="G275" s="13">
        <v>187</v>
      </c>
      <c r="H275" s="75">
        <v>440</v>
      </c>
      <c r="I275" s="13">
        <v>2306</v>
      </c>
      <c r="J275" s="13">
        <v>2495</v>
      </c>
      <c r="K275" s="13">
        <v>853</v>
      </c>
      <c r="L275" s="15">
        <f t="shared" si="9"/>
        <v>124.78757515030061</v>
      </c>
    </row>
    <row r="276" spans="1:12" x14ac:dyDescent="0.25">
      <c r="A276" s="13">
        <v>13</v>
      </c>
      <c r="B276" s="80" t="str">
        <f t="shared" si="8"/>
        <v>2011Kladno</v>
      </c>
      <c r="C276" s="13">
        <v>2011</v>
      </c>
      <c r="D276" s="14" t="s">
        <v>16</v>
      </c>
      <c r="E276" s="14" t="s">
        <v>14</v>
      </c>
      <c r="F276" s="28">
        <v>228.94</v>
      </c>
      <c r="G276" s="13">
        <v>169</v>
      </c>
      <c r="H276" s="75">
        <v>497</v>
      </c>
      <c r="I276" s="13">
        <v>4573</v>
      </c>
      <c r="J276" s="13">
        <v>4923</v>
      </c>
      <c r="K276" s="13">
        <v>1134</v>
      </c>
      <c r="L276" s="15">
        <f t="shared" si="9"/>
        <v>84.076782449725783</v>
      </c>
    </row>
    <row r="277" spans="1:12" x14ac:dyDescent="0.25">
      <c r="A277" s="13">
        <v>14</v>
      </c>
      <c r="B277" s="80" t="str">
        <f t="shared" si="8"/>
        <v>2011Kolín</v>
      </c>
      <c r="C277" s="13">
        <v>2011</v>
      </c>
      <c r="D277" s="14" t="s">
        <v>17</v>
      </c>
      <c r="E277" s="14" t="s">
        <v>14</v>
      </c>
      <c r="F277" s="28">
        <v>210.84360000000001</v>
      </c>
      <c r="G277" s="13">
        <v>182</v>
      </c>
      <c r="H277" s="75">
        <v>384</v>
      </c>
      <c r="I277" s="13">
        <v>3386</v>
      </c>
      <c r="J277" s="13">
        <v>3466</v>
      </c>
      <c r="K277" s="13">
        <v>1011</v>
      </c>
      <c r="L277" s="15">
        <f t="shared" si="9"/>
        <v>106.46710905943452</v>
      </c>
    </row>
    <row r="278" spans="1:12" x14ac:dyDescent="0.25">
      <c r="A278" s="13">
        <v>15</v>
      </c>
      <c r="B278" s="80" t="str">
        <f t="shared" si="8"/>
        <v>2011Kutná Hora</v>
      </c>
      <c r="C278" s="13">
        <v>2011</v>
      </c>
      <c r="D278" s="14" t="s">
        <v>18</v>
      </c>
      <c r="E278" s="14" t="s">
        <v>14</v>
      </c>
      <c r="F278" s="28">
        <v>226.1763</v>
      </c>
      <c r="G278" s="13">
        <v>206</v>
      </c>
      <c r="H278" s="75">
        <v>396</v>
      </c>
      <c r="I278" s="13">
        <v>1751</v>
      </c>
      <c r="J278" s="13">
        <v>1808</v>
      </c>
      <c r="K278" s="13">
        <v>369</v>
      </c>
      <c r="L278" s="15">
        <f t="shared" si="9"/>
        <v>74.493915929203538</v>
      </c>
    </row>
    <row r="279" spans="1:12" x14ac:dyDescent="0.25">
      <c r="A279" s="13">
        <v>16</v>
      </c>
      <c r="B279" s="80" t="str">
        <f t="shared" si="8"/>
        <v>2011Mělník</v>
      </c>
      <c r="C279" s="13">
        <v>2011</v>
      </c>
      <c r="D279" s="14" t="s">
        <v>19</v>
      </c>
      <c r="E279" s="14" t="s">
        <v>14</v>
      </c>
      <c r="F279" s="28">
        <v>250.40459999999999</v>
      </c>
      <c r="G279" s="13">
        <v>221</v>
      </c>
      <c r="H279" s="75">
        <v>447</v>
      </c>
      <c r="I279" s="13">
        <v>2824</v>
      </c>
      <c r="J279" s="13">
        <v>2918</v>
      </c>
      <c r="K279" s="13">
        <v>834</v>
      </c>
      <c r="L279" s="15">
        <f t="shared" si="9"/>
        <v>104.32145305003428</v>
      </c>
    </row>
    <row r="280" spans="1:12" x14ac:dyDescent="0.25">
      <c r="A280" s="13">
        <v>17</v>
      </c>
      <c r="B280" s="80" t="str">
        <f t="shared" si="8"/>
        <v>2011Mladá Boleslav</v>
      </c>
      <c r="C280" s="13">
        <v>2011</v>
      </c>
      <c r="D280" s="14" t="s">
        <v>20</v>
      </c>
      <c r="E280" s="14" t="s">
        <v>14</v>
      </c>
      <c r="F280" s="28">
        <v>149.43199999999999</v>
      </c>
      <c r="G280" s="13">
        <v>105</v>
      </c>
      <c r="H280" s="75">
        <v>308</v>
      </c>
      <c r="I280" s="13">
        <v>3145</v>
      </c>
      <c r="J280" s="13">
        <v>3192</v>
      </c>
      <c r="K280" s="13">
        <v>558</v>
      </c>
      <c r="L280" s="15">
        <f t="shared" si="9"/>
        <v>63.806390977443613</v>
      </c>
    </row>
    <row r="281" spans="1:12" x14ac:dyDescent="0.25">
      <c r="A281" s="13">
        <v>18</v>
      </c>
      <c r="B281" s="80" t="str">
        <f t="shared" si="8"/>
        <v>2011Nymburk</v>
      </c>
      <c r="C281" s="13">
        <v>2011</v>
      </c>
      <c r="D281" s="14" t="s">
        <v>21</v>
      </c>
      <c r="E281" s="14" t="s">
        <v>14</v>
      </c>
      <c r="F281" s="28">
        <v>216.72730000000001</v>
      </c>
      <c r="G281" s="13">
        <v>171</v>
      </c>
      <c r="H281" s="75">
        <v>364</v>
      </c>
      <c r="I281" s="13">
        <v>2311</v>
      </c>
      <c r="J281" s="13">
        <v>2363</v>
      </c>
      <c r="K281" s="13">
        <v>452</v>
      </c>
      <c r="L281" s="15">
        <f t="shared" si="9"/>
        <v>69.818027930596699</v>
      </c>
    </row>
    <row r="282" spans="1:12" x14ac:dyDescent="0.25">
      <c r="A282" s="13">
        <v>19</v>
      </c>
      <c r="B282" s="80" t="str">
        <f t="shared" si="8"/>
        <v>2011Praha-Východ</v>
      </c>
      <c r="C282" s="13">
        <v>2011</v>
      </c>
      <c r="D282" s="14" t="s">
        <v>134</v>
      </c>
      <c r="E282" s="14" t="s">
        <v>14</v>
      </c>
      <c r="F282" s="28">
        <v>267.90030000000002</v>
      </c>
      <c r="G282" s="13">
        <v>189</v>
      </c>
      <c r="H282" s="75">
        <v>492</v>
      </c>
      <c r="I282" s="13">
        <v>3921</v>
      </c>
      <c r="J282" s="13">
        <v>3861</v>
      </c>
      <c r="K282" s="13">
        <v>1177</v>
      </c>
      <c r="L282" s="15">
        <f t="shared" si="9"/>
        <v>111.26780626780626</v>
      </c>
    </row>
    <row r="283" spans="1:12" x14ac:dyDescent="0.25">
      <c r="A283" s="13">
        <v>20</v>
      </c>
      <c r="B283" s="80" t="str">
        <f t="shared" si="8"/>
        <v>2011Praha-Západ</v>
      </c>
      <c r="C283" s="13">
        <v>2011</v>
      </c>
      <c r="D283" s="14" t="s">
        <v>135</v>
      </c>
      <c r="E283" s="14" t="s">
        <v>14</v>
      </c>
      <c r="F283" s="28">
        <v>263.31119999999999</v>
      </c>
      <c r="G283" s="13">
        <v>160</v>
      </c>
      <c r="H283" s="75">
        <v>628</v>
      </c>
      <c r="I283" s="13">
        <v>4050</v>
      </c>
      <c r="J283" s="13">
        <v>3880</v>
      </c>
      <c r="K283" s="13">
        <v>1401</v>
      </c>
      <c r="L283" s="15">
        <f t="shared" si="9"/>
        <v>131.79510309278351</v>
      </c>
    </row>
    <row r="284" spans="1:12" x14ac:dyDescent="0.25">
      <c r="A284" s="13">
        <v>21</v>
      </c>
      <c r="B284" s="80" t="str">
        <f t="shared" si="8"/>
        <v>2011Příbram</v>
      </c>
      <c r="C284" s="13">
        <v>2011</v>
      </c>
      <c r="D284" s="14" t="s">
        <v>22</v>
      </c>
      <c r="E284" s="14" t="s">
        <v>14</v>
      </c>
      <c r="F284" s="28">
        <v>228.49709999999999</v>
      </c>
      <c r="G284" s="13">
        <v>215</v>
      </c>
      <c r="H284" s="75">
        <v>378</v>
      </c>
      <c r="I284" s="13">
        <v>3066</v>
      </c>
      <c r="J284" s="13">
        <v>3143</v>
      </c>
      <c r="K284" s="13">
        <v>548</v>
      </c>
      <c r="L284" s="15">
        <f t="shared" si="9"/>
        <v>63.639834552974861</v>
      </c>
    </row>
    <row r="285" spans="1:12" x14ac:dyDescent="0.25">
      <c r="A285" s="13">
        <v>22</v>
      </c>
      <c r="B285" s="80" t="str">
        <f t="shared" si="8"/>
        <v>2011Rakovník</v>
      </c>
      <c r="C285" s="13">
        <v>2011</v>
      </c>
      <c r="D285" s="14" t="s">
        <v>23</v>
      </c>
      <c r="E285" s="14" t="s">
        <v>14</v>
      </c>
      <c r="F285" s="28">
        <v>194.51079999999999</v>
      </c>
      <c r="G285" s="13">
        <v>160</v>
      </c>
      <c r="H285" s="75">
        <v>350</v>
      </c>
      <c r="I285" s="13">
        <v>1467</v>
      </c>
      <c r="J285" s="13">
        <v>1448</v>
      </c>
      <c r="K285" s="13">
        <v>309</v>
      </c>
      <c r="L285" s="15">
        <f t="shared" si="9"/>
        <v>77.890193370165747</v>
      </c>
    </row>
    <row r="286" spans="1:12" x14ac:dyDescent="0.25">
      <c r="A286" s="13">
        <v>23</v>
      </c>
      <c r="B286" s="80" t="str">
        <f t="shared" si="8"/>
        <v>2011České Budějovice</v>
      </c>
      <c r="C286" s="13">
        <v>2011</v>
      </c>
      <c r="D286" s="14" t="s">
        <v>24</v>
      </c>
      <c r="E286" s="14" t="s">
        <v>25</v>
      </c>
      <c r="F286" s="28">
        <v>174.35910000000001</v>
      </c>
      <c r="G286" s="13">
        <v>153</v>
      </c>
      <c r="H286" s="75">
        <v>237</v>
      </c>
      <c r="I286" s="13">
        <v>7159</v>
      </c>
      <c r="J286" s="13">
        <v>6964</v>
      </c>
      <c r="K286" s="13">
        <v>1355</v>
      </c>
      <c r="L286" s="15">
        <f t="shared" si="9"/>
        <v>71.018811028144739</v>
      </c>
    </row>
    <row r="287" spans="1:12" x14ac:dyDescent="0.25">
      <c r="A287" s="13">
        <v>24</v>
      </c>
      <c r="B287" s="80" t="str">
        <f t="shared" si="8"/>
        <v>2011Český Krumlov</v>
      </c>
      <c r="C287" s="13">
        <v>2011</v>
      </c>
      <c r="D287" s="14" t="s">
        <v>26</v>
      </c>
      <c r="E287" s="14" t="s">
        <v>25</v>
      </c>
      <c r="F287" s="28">
        <v>160.74440000000001</v>
      </c>
      <c r="G287" s="13">
        <v>139</v>
      </c>
      <c r="H287" s="75">
        <v>267</v>
      </c>
      <c r="I287" s="13">
        <v>2397</v>
      </c>
      <c r="J287" s="13">
        <v>2370</v>
      </c>
      <c r="K287" s="13">
        <v>390</v>
      </c>
      <c r="L287" s="15">
        <f t="shared" si="9"/>
        <v>60.063291139240505</v>
      </c>
    </row>
    <row r="288" spans="1:12" x14ac:dyDescent="0.25">
      <c r="A288" s="13">
        <v>25</v>
      </c>
      <c r="B288" s="80" t="str">
        <f t="shared" si="8"/>
        <v>2011Jindřichův Hradec</v>
      </c>
      <c r="C288" s="13">
        <v>2011</v>
      </c>
      <c r="D288" s="14" t="s">
        <v>27</v>
      </c>
      <c r="E288" s="14" t="s">
        <v>25</v>
      </c>
      <c r="F288" s="28">
        <v>179.62780000000001</v>
      </c>
      <c r="G288" s="13">
        <v>107.5</v>
      </c>
      <c r="H288" s="75">
        <v>418</v>
      </c>
      <c r="I288" s="13">
        <v>2628</v>
      </c>
      <c r="J288" s="13">
        <v>2623</v>
      </c>
      <c r="K288" s="13">
        <v>358</v>
      </c>
      <c r="L288" s="15">
        <f t="shared" si="9"/>
        <v>49.817003431185668</v>
      </c>
    </row>
    <row r="289" spans="1:12" x14ac:dyDescent="0.25">
      <c r="A289" s="13">
        <v>26</v>
      </c>
      <c r="B289" s="80" t="str">
        <f t="shared" si="8"/>
        <v>2011Pelhřimov</v>
      </c>
      <c r="C289" s="13">
        <v>2011</v>
      </c>
      <c r="D289" s="14" t="s">
        <v>28</v>
      </c>
      <c r="E289" s="14" t="s">
        <v>25</v>
      </c>
      <c r="F289" s="28">
        <v>135.35470000000001</v>
      </c>
      <c r="G289" s="13">
        <v>97</v>
      </c>
      <c r="H289" s="75">
        <v>266</v>
      </c>
      <c r="I289" s="13">
        <v>1562</v>
      </c>
      <c r="J289" s="13">
        <v>1408</v>
      </c>
      <c r="K289" s="13">
        <v>350</v>
      </c>
      <c r="L289" s="15">
        <f t="shared" si="9"/>
        <v>90.731534090909079</v>
      </c>
    </row>
    <row r="290" spans="1:12" x14ac:dyDescent="0.25">
      <c r="A290" s="13">
        <v>27</v>
      </c>
      <c r="B290" s="80" t="str">
        <f t="shared" si="8"/>
        <v>2011Písek</v>
      </c>
      <c r="C290" s="13">
        <v>2011</v>
      </c>
      <c r="D290" s="14" t="s">
        <v>29</v>
      </c>
      <c r="E290" s="14" t="s">
        <v>25</v>
      </c>
      <c r="F290" s="28">
        <v>247.99590000000001</v>
      </c>
      <c r="G290" s="13">
        <v>219</v>
      </c>
      <c r="H290" s="75">
        <v>428</v>
      </c>
      <c r="I290" s="13">
        <v>2339</v>
      </c>
      <c r="J290" s="13">
        <v>2268</v>
      </c>
      <c r="K290" s="13">
        <v>422</v>
      </c>
      <c r="L290" s="15">
        <f t="shared" si="9"/>
        <v>67.914462081128747</v>
      </c>
    </row>
    <row r="291" spans="1:12" x14ac:dyDescent="0.25">
      <c r="A291" s="13">
        <v>28</v>
      </c>
      <c r="B291" s="80" t="str">
        <f t="shared" si="8"/>
        <v>2011Prachatice</v>
      </c>
      <c r="C291" s="13">
        <v>2011</v>
      </c>
      <c r="D291" s="14" t="s">
        <v>30</v>
      </c>
      <c r="E291" s="14" t="s">
        <v>25</v>
      </c>
      <c r="F291" s="28">
        <v>176.71209999999999</v>
      </c>
      <c r="G291" s="13">
        <v>141.5</v>
      </c>
      <c r="H291" s="75">
        <v>290</v>
      </c>
      <c r="I291" s="13">
        <v>1658</v>
      </c>
      <c r="J291" s="13">
        <v>1650</v>
      </c>
      <c r="K291" s="13">
        <v>247</v>
      </c>
      <c r="L291" s="15">
        <f t="shared" si="9"/>
        <v>54.639393939393933</v>
      </c>
    </row>
    <row r="292" spans="1:12" x14ac:dyDescent="0.25">
      <c r="A292" s="13">
        <v>29</v>
      </c>
      <c r="B292" s="80" t="str">
        <f t="shared" si="8"/>
        <v>2011Strakonice</v>
      </c>
      <c r="C292" s="13">
        <v>2011</v>
      </c>
      <c r="D292" s="14" t="s">
        <v>31</v>
      </c>
      <c r="E292" s="14" t="s">
        <v>25</v>
      </c>
      <c r="F292" s="28">
        <v>224.67509999999999</v>
      </c>
      <c r="G292" s="13">
        <v>207</v>
      </c>
      <c r="H292" s="75">
        <v>397</v>
      </c>
      <c r="I292" s="13">
        <v>2167</v>
      </c>
      <c r="J292" s="13">
        <v>2164</v>
      </c>
      <c r="K292" s="13">
        <v>308</v>
      </c>
      <c r="L292" s="15">
        <f t="shared" si="9"/>
        <v>51.950092421441774</v>
      </c>
    </row>
    <row r="293" spans="1:12" x14ac:dyDescent="0.25">
      <c r="A293" s="13">
        <v>30</v>
      </c>
      <c r="B293" s="80" t="str">
        <f t="shared" si="8"/>
        <v>2011Tábor</v>
      </c>
      <c r="C293" s="13">
        <v>2011</v>
      </c>
      <c r="D293" s="14" t="s">
        <v>32</v>
      </c>
      <c r="E293" s="14" t="s">
        <v>25</v>
      </c>
      <c r="F293" s="28">
        <v>188.4709</v>
      </c>
      <c r="G293" s="13">
        <v>158.5</v>
      </c>
      <c r="H293" s="75">
        <v>388</v>
      </c>
      <c r="I293" s="13">
        <v>3567</v>
      </c>
      <c r="J293" s="13">
        <v>3589</v>
      </c>
      <c r="K293" s="13">
        <v>682</v>
      </c>
      <c r="L293" s="15">
        <f t="shared" si="9"/>
        <v>69.359152967400391</v>
      </c>
    </row>
    <row r="294" spans="1:12" x14ac:dyDescent="0.25">
      <c r="A294" s="13">
        <v>31</v>
      </c>
      <c r="B294" s="80" t="str">
        <f t="shared" si="8"/>
        <v>2011Domažlice</v>
      </c>
      <c r="C294" s="13">
        <v>2011</v>
      </c>
      <c r="D294" s="14" t="s">
        <v>33</v>
      </c>
      <c r="E294" s="14" t="s">
        <v>34</v>
      </c>
      <c r="F294" s="28">
        <v>164.5308</v>
      </c>
      <c r="G294" s="13">
        <v>124</v>
      </c>
      <c r="H294" s="75">
        <v>290</v>
      </c>
      <c r="I294" s="13">
        <v>1712</v>
      </c>
      <c r="J294" s="13">
        <v>1794</v>
      </c>
      <c r="K294" s="13">
        <v>346</v>
      </c>
      <c r="L294" s="15">
        <f t="shared" si="9"/>
        <v>70.395763656633221</v>
      </c>
    </row>
    <row r="295" spans="1:12" x14ac:dyDescent="0.25">
      <c r="A295" s="13">
        <v>32</v>
      </c>
      <c r="B295" s="80" t="str">
        <f t="shared" si="8"/>
        <v>2011Cheb</v>
      </c>
      <c r="C295" s="13">
        <v>2011</v>
      </c>
      <c r="D295" s="14" t="s">
        <v>35</v>
      </c>
      <c r="E295" s="14" t="s">
        <v>34</v>
      </c>
      <c r="F295" s="28">
        <v>158.26920000000001</v>
      </c>
      <c r="G295" s="13">
        <v>101</v>
      </c>
      <c r="H295" s="75">
        <v>315</v>
      </c>
      <c r="I295" s="13">
        <v>3791</v>
      </c>
      <c r="J295" s="13">
        <v>3874</v>
      </c>
      <c r="K295" s="13">
        <v>1098</v>
      </c>
      <c r="L295" s="15">
        <f t="shared" si="9"/>
        <v>103.45121321631389</v>
      </c>
    </row>
    <row r="296" spans="1:12" x14ac:dyDescent="0.25">
      <c r="A296" s="13">
        <v>33</v>
      </c>
      <c r="B296" s="80" t="str">
        <f t="shared" si="8"/>
        <v>2011Karlovy Vary</v>
      </c>
      <c r="C296" s="13">
        <v>2011</v>
      </c>
      <c r="D296" s="14" t="s">
        <v>36</v>
      </c>
      <c r="E296" s="14" t="s">
        <v>34</v>
      </c>
      <c r="F296" s="28">
        <v>200.00919999999999</v>
      </c>
      <c r="G296" s="13">
        <v>154</v>
      </c>
      <c r="H296" s="75">
        <v>321</v>
      </c>
      <c r="I296" s="13">
        <v>4553</v>
      </c>
      <c r="J296" s="13">
        <v>4682</v>
      </c>
      <c r="K296" s="13">
        <v>1259</v>
      </c>
      <c r="L296" s="15">
        <f t="shared" si="9"/>
        <v>98.149295173002997</v>
      </c>
    </row>
    <row r="297" spans="1:12" x14ac:dyDescent="0.25">
      <c r="A297" s="13">
        <v>34</v>
      </c>
      <c r="B297" s="80" t="str">
        <f t="shared" si="8"/>
        <v>2011Klatovy</v>
      </c>
      <c r="C297" s="13">
        <v>2011</v>
      </c>
      <c r="D297" s="14" t="s">
        <v>37</v>
      </c>
      <c r="E297" s="14" t="s">
        <v>34</v>
      </c>
      <c r="F297" s="28">
        <v>190.28870000000001</v>
      </c>
      <c r="G297" s="13">
        <v>104</v>
      </c>
      <c r="H297" s="75">
        <v>391</v>
      </c>
      <c r="I297" s="13">
        <v>2408</v>
      </c>
      <c r="J297" s="13">
        <v>2417</v>
      </c>
      <c r="K297" s="13">
        <v>627</v>
      </c>
      <c r="L297" s="15">
        <f t="shared" si="9"/>
        <v>94.685560612329326</v>
      </c>
    </row>
    <row r="298" spans="1:12" x14ac:dyDescent="0.25">
      <c r="A298" s="13">
        <v>35</v>
      </c>
      <c r="B298" s="80" t="str">
        <f t="shared" si="8"/>
        <v>2011Plzeň-jih</v>
      </c>
      <c r="C298" s="13">
        <v>2011</v>
      </c>
      <c r="D298" s="14" t="s">
        <v>38</v>
      </c>
      <c r="E298" s="14" t="s">
        <v>34</v>
      </c>
      <c r="F298" s="28">
        <v>175.80690000000001</v>
      </c>
      <c r="G298" s="13">
        <v>136.5</v>
      </c>
      <c r="H298" s="75">
        <v>323</v>
      </c>
      <c r="I298" s="13">
        <v>2176</v>
      </c>
      <c r="J298" s="13">
        <v>2359</v>
      </c>
      <c r="K298" s="13">
        <v>303</v>
      </c>
      <c r="L298" s="15">
        <f t="shared" si="9"/>
        <v>46.88215345485375</v>
      </c>
    </row>
    <row r="299" spans="1:12" x14ac:dyDescent="0.25">
      <c r="A299" s="13">
        <v>36</v>
      </c>
      <c r="B299" s="80" t="str">
        <f t="shared" si="8"/>
        <v>2011Plzeň-Město</v>
      </c>
      <c r="C299" s="13">
        <v>2011</v>
      </c>
      <c r="D299" s="14" t="s">
        <v>136</v>
      </c>
      <c r="E299" s="14" t="s">
        <v>34</v>
      </c>
      <c r="F299" s="28">
        <v>310.81569999999999</v>
      </c>
      <c r="G299" s="13">
        <v>230</v>
      </c>
      <c r="H299" s="75">
        <v>595</v>
      </c>
      <c r="I299" s="13">
        <v>11627</v>
      </c>
      <c r="J299" s="13">
        <v>13424</v>
      </c>
      <c r="K299" s="13">
        <v>4855</v>
      </c>
      <c r="L299" s="15">
        <f t="shared" si="9"/>
        <v>132.00797079856972</v>
      </c>
    </row>
    <row r="300" spans="1:12" x14ac:dyDescent="0.25">
      <c r="A300" s="13">
        <v>37</v>
      </c>
      <c r="B300" s="80" t="str">
        <f t="shared" si="8"/>
        <v>2011Plzeň-sever</v>
      </c>
      <c r="C300" s="13">
        <v>2011</v>
      </c>
      <c r="D300" s="14" t="s">
        <v>39</v>
      </c>
      <c r="E300" s="14" t="s">
        <v>34</v>
      </c>
      <c r="F300" s="28">
        <v>231.83330000000001</v>
      </c>
      <c r="G300" s="13">
        <v>168</v>
      </c>
      <c r="H300" s="75">
        <v>477</v>
      </c>
      <c r="I300" s="13">
        <v>3121</v>
      </c>
      <c r="J300" s="13">
        <v>3275</v>
      </c>
      <c r="K300" s="13">
        <v>691</v>
      </c>
      <c r="L300" s="15">
        <f t="shared" si="9"/>
        <v>77.012213740458023</v>
      </c>
    </row>
    <row r="301" spans="1:12" x14ac:dyDescent="0.25">
      <c r="A301" s="13">
        <v>38</v>
      </c>
      <c r="B301" s="80" t="str">
        <f t="shared" si="8"/>
        <v>2011Rokycany</v>
      </c>
      <c r="C301" s="13">
        <v>2011</v>
      </c>
      <c r="D301" s="14" t="s">
        <v>40</v>
      </c>
      <c r="E301" s="14" t="s">
        <v>34</v>
      </c>
      <c r="F301" s="28">
        <v>153.74789999999999</v>
      </c>
      <c r="G301" s="13">
        <v>100</v>
      </c>
      <c r="H301" s="75">
        <v>271</v>
      </c>
      <c r="I301" s="13">
        <v>1732</v>
      </c>
      <c r="J301" s="13">
        <v>1806</v>
      </c>
      <c r="K301" s="13">
        <v>307</v>
      </c>
      <c r="L301" s="15">
        <f t="shared" si="9"/>
        <v>62.045957918050945</v>
      </c>
    </row>
    <row r="302" spans="1:12" x14ac:dyDescent="0.25">
      <c r="A302" s="13">
        <v>39</v>
      </c>
      <c r="B302" s="80" t="str">
        <f t="shared" si="8"/>
        <v>2011Sokolov</v>
      </c>
      <c r="C302" s="13">
        <v>2011</v>
      </c>
      <c r="D302" s="14" t="s">
        <v>41</v>
      </c>
      <c r="E302" s="14" t="s">
        <v>34</v>
      </c>
      <c r="F302" s="28">
        <v>214.11009999999999</v>
      </c>
      <c r="G302" s="13">
        <v>199</v>
      </c>
      <c r="H302" s="75">
        <v>336</v>
      </c>
      <c r="I302" s="13">
        <v>4418</v>
      </c>
      <c r="J302" s="13">
        <v>4071</v>
      </c>
      <c r="K302" s="13">
        <v>1499</v>
      </c>
      <c r="L302" s="15">
        <f t="shared" si="9"/>
        <v>134.3981822647998</v>
      </c>
    </row>
    <row r="303" spans="1:12" x14ac:dyDescent="0.25">
      <c r="A303" s="13">
        <v>40</v>
      </c>
      <c r="B303" s="80" t="str">
        <f t="shared" si="8"/>
        <v>2011Tachov</v>
      </c>
      <c r="C303" s="13">
        <v>2011</v>
      </c>
      <c r="D303" s="14" t="s">
        <v>42</v>
      </c>
      <c r="E303" s="14" t="s">
        <v>34</v>
      </c>
      <c r="F303" s="28">
        <v>326.28050000000002</v>
      </c>
      <c r="G303" s="13">
        <v>220</v>
      </c>
      <c r="H303" s="75">
        <v>633</v>
      </c>
      <c r="I303" s="13">
        <v>2221</v>
      </c>
      <c r="J303" s="13">
        <v>2204</v>
      </c>
      <c r="K303" s="13">
        <v>749</v>
      </c>
      <c r="L303" s="15">
        <f t="shared" si="9"/>
        <v>124.04038112522687</v>
      </c>
    </row>
    <row r="304" spans="1:12" x14ac:dyDescent="0.25">
      <c r="A304" s="13">
        <v>41</v>
      </c>
      <c r="B304" s="80" t="str">
        <f t="shared" si="8"/>
        <v>2011Česká Lípa</v>
      </c>
      <c r="C304" s="13">
        <v>2011</v>
      </c>
      <c r="D304" s="14" t="s">
        <v>43</v>
      </c>
      <c r="E304" s="14" t="s">
        <v>44</v>
      </c>
      <c r="F304" s="28">
        <v>280.14400000000001</v>
      </c>
      <c r="G304" s="13">
        <v>237</v>
      </c>
      <c r="H304" s="75">
        <v>460</v>
      </c>
      <c r="I304" s="13">
        <v>3922</v>
      </c>
      <c r="J304" s="13">
        <v>3906</v>
      </c>
      <c r="K304" s="13">
        <v>1348</v>
      </c>
      <c r="L304" s="15">
        <f t="shared" si="9"/>
        <v>125.96518177163337</v>
      </c>
    </row>
    <row r="305" spans="1:12" x14ac:dyDescent="0.25">
      <c r="A305" s="13">
        <v>42</v>
      </c>
      <c r="B305" s="80" t="str">
        <f t="shared" si="8"/>
        <v>2011Děčín</v>
      </c>
      <c r="C305" s="13">
        <v>2011</v>
      </c>
      <c r="D305" s="14" t="s">
        <v>45</v>
      </c>
      <c r="E305" s="14" t="s">
        <v>44</v>
      </c>
      <c r="F305" s="28">
        <v>433.78050000000002</v>
      </c>
      <c r="G305" s="13">
        <v>386</v>
      </c>
      <c r="H305" s="75">
        <v>758</v>
      </c>
      <c r="I305" s="13">
        <v>4588</v>
      </c>
      <c r="J305" s="13">
        <v>4337</v>
      </c>
      <c r="K305" s="13">
        <v>2523</v>
      </c>
      <c r="L305" s="15">
        <f t="shared" si="9"/>
        <v>212.33456306202444</v>
      </c>
    </row>
    <row r="306" spans="1:12" x14ac:dyDescent="0.25">
      <c r="A306" s="13">
        <v>43</v>
      </c>
      <c r="B306" s="80" t="str">
        <f t="shared" si="8"/>
        <v>2011Chomutov</v>
      </c>
      <c r="C306" s="13">
        <v>2011</v>
      </c>
      <c r="D306" s="14" t="s">
        <v>46</v>
      </c>
      <c r="E306" s="14" t="s">
        <v>44</v>
      </c>
      <c r="F306" s="28">
        <v>890.06539999999995</v>
      </c>
      <c r="G306" s="13">
        <v>783</v>
      </c>
      <c r="H306" s="75">
        <v>1551</v>
      </c>
      <c r="I306" s="13">
        <v>6655</v>
      </c>
      <c r="J306" s="13">
        <v>6463</v>
      </c>
      <c r="K306" s="13">
        <v>6175</v>
      </c>
      <c r="L306" s="15">
        <f t="shared" si="9"/>
        <v>348.73510753520037</v>
      </c>
    </row>
    <row r="307" spans="1:12" x14ac:dyDescent="0.25">
      <c r="A307" s="13">
        <v>44</v>
      </c>
      <c r="B307" s="80" t="str">
        <f t="shared" si="8"/>
        <v>2011Jablonec nad Nisou</v>
      </c>
      <c r="C307" s="13">
        <v>2011</v>
      </c>
      <c r="D307" s="14" t="s">
        <v>47</v>
      </c>
      <c r="E307" s="14" t="s">
        <v>44</v>
      </c>
      <c r="F307" s="28">
        <v>490.25099999999998</v>
      </c>
      <c r="G307" s="13">
        <v>458</v>
      </c>
      <c r="H307" s="75">
        <v>815</v>
      </c>
      <c r="I307" s="13">
        <v>2665</v>
      </c>
      <c r="J307" s="13">
        <v>3154</v>
      </c>
      <c r="K307" s="13">
        <v>1315</v>
      </c>
      <c r="L307" s="15">
        <f t="shared" si="9"/>
        <v>152.17977171845277</v>
      </c>
    </row>
    <row r="308" spans="1:12" x14ac:dyDescent="0.25">
      <c r="A308" s="13">
        <v>45</v>
      </c>
      <c r="B308" s="80" t="str">
        <f t="shared" si="8"/>
        <v>2011Liberec</v>
      </c>
      <c r="C308" s="13">
        <v>2011</v>
      </c>
      <c r="D308" s="14" t="s">
        <v>48</v>
      </c>
      <c r="E308" s="14" t="s">
        <v>44</v>
      </c>
      <c r="F308" s="28">
        <v>507.81720000000001</v>
      </c>
      <c r="G308" s="13">
        <v>376</v>
      </c>
      <c r="H308" s="75">
        <v>957</v>
      </c>
      <c r="I308" s="13">
        <v>5671</v>
      </c>
      <c r="J308" s="13">
        <v>6024</v>
      </c>
      <c r="K308" s="13">
        <v>3501</v>
      </c>
      <c r="L308" s="15">
        <f t="shared" si="9"/>
        <v>212.12898406374504</v>
      </c>
    </row>
    <row r="309" spans="1:12" x14ac:dyDescent="0.25">
      <c r="A309" s="13">
        <v>46</v>
      </c>
      <c r="B309" s="80" t="str">
        <f t="shared" si="8"/>
        <v>2011Litoměřice</v>
      </c>
      <c r="C309" s="13">
        <v>2011</v>
      </c>
      <c r="D309" s="14" t="s">
        <v>49</v>
      </c>
      <c r="E309" s="14" t="s">
        <v>44</v>
      </c>
      <c r="F309" s="28">
        <v>441.08539999999999</v>
      </c>
      <c r="G309" s="13">
        <v>357</v>
      </c>
      <c r="H309" s="75">
        <v>667</v>
      </c>
      <c r="I309" s="13">
        <v>3956</v>
      </c>
      <c r="J309" s="13">
        <v>3982</v>
      </c>
      <c r="K309" s="13">
        <v>2262</v>
      </c>
      <c r="L309" s="15">
        <f t="shared" si="9"/>
        <v>207.34053239578103</v>
      </c>
    </row>
    <row r="310" spans="1:12" x14ac:dyDescent="0.25">
      <c r="A310" s="13">
        <v>47</v>
      </c>
      <c r="B310" s="80" t="str">
        <f t="shared" si="8"/>
        <v>2011Louny</v>
      </c>
      <c r="C310" s="13">
        <v>2011</v>
      </c>
      <c r="D310" s="14" t="s">
        <v>50</v>
      </c>
      <c r="E310" s="14" t="s">
        <v>44</v>
      </c>
      <c r="F310" s="28">
        <v>524.25789999999995</v>
      </c>
      <c r="G310" s="13">
        <v>483</v>
      </c>
      <c r="H310" s="75">
        <v>786</v>
      </c>
      <c r="I310" s="13">
        <v>3145</v>
      </c>
      <c r="J310" s="13">
        <v>3220</v>
      </c>
      <c r="K310" s="13">
        <v>1929</v>
      </c>
      <c r="L310" s="15">
        <f t="shared" si="9"/>
        <v>218.65993788819875</v>
      </c>
    </row>
    <row r="311" spans="1:12" x14ac:dyDescent="0.25">
      <c r="A311" s="13">
        <v>48</v>
      </c>
      <c r="B311" s="80" t="str">
        <f t="shared" si="8"/>
        <v>2011Most</v>
      </c>
      <c r="C311" s="13">
        <v>2011</v>
      </c>
      <c r="D311" s="14" t="s">
        <v>51</v>
      </c>
      <c r="E311" s="14" t="s">
        <v>44</v>
      </c>
      <c r="F311" s="28">
        <v>486.95389999999998</v>
      </c>
      <c r="G311" s="13">
        <v>385</v>
      </c>
      <c r="H311" s="75">
        <v>990</v>
      </c>
      <c r="I311" s="13">
        <v>12449</v>
      </c>
      <c r="J311" s="13">
        <v>13863</v>
      </c>
      <c r="K311" s="13">
        <v>5492</v>
      </c>
      <c r="L311" s="15">
        <f t="shared" si="9"/>
        <v>144.59929308230542</v>
      </c>
    </row>
    <row r="312" spans="1:12" x14ac:dyDescent="0.25">
      <c r="A312" s="13">
        <v>49</v>
      </c>
      <c r="B312" s="80" t="str">
        <f t="shared" si="8"/>
        <v>2011Teplice</v>
      </c>
      <c r="C312" s="13">
        <v>2011</v>
      </c>
      <c r="D312" s="14" t="s">
        <v>52</v>
      </c>
      <c r="E312" s="14" t="s">
        <v>44</v>
      </c>
      <c r="F312" s="28">
        <v>418.97190000000001</v>
      </c>
      <c r="G312" s="13">
        <v>323</v>
      </c>
      <c r="H312" s="75">
        <v>777</v>
      </c>
      <c r="I312" s="13">
        <v>4950</v>
      </c>
      <c r="J312" s="13">
        <v>5269</v>
      </c>
      <c r="K312" s="13">
        <v>2017</v>
      </c>
      <c r="L312" s="15">
        <f t="shared" si="9"/>
        <v>139.72385651926362</v>
      </c>
    </row>
    <row r="313" spans="1:12" x14ac:dyDescent="0.25">
      <c r="A313" s="13">
        <v>50</v>
      </c>
      <c r="B313" s="80" t="str">
        <f t="shared" si="8"/>
        <v>2011Ústí nad Labem</v>
      </c>
      <c r="C313" s="13">
        <v>2011</v>
      </c>
      <c r="D313" s="14" t="s">
        <v>53</v>
      </c>
      <c r="E313" s="14" t="s">
        <v>44</v>
      </c>
      <c r="F313" s="28">
        <v>534.65940000000001</v>
      </c>
      <c r="G313" s="13">
        <v>497</v>
      </c>
      <c r="H313" s="75">
        <v>840</v>
      </c>
      <c r="I313" s="13">
        <v>8736</v>
      </c>
      <c r="J313" s="13">
        <v>9021</v>
      </c>
      <c r="K313" s="13">
        <v>4582</v>
      </c>
      <c r="L313" s="15">
        <f t="shared" si="9"/>
        <v>185.3929719543288</v>
      </c>
    </row>
    <row r="314" spans="1:12" x14ac:dyDescent="0.25">
      <c r="A314" s="13">
        <v>51</v>
      </c>
      <c r="B314" s="80" t="str">
        <f t="shared" si="8"/>
        <v>2011Havlíčkův Brod</v>
      </c>
      <c r="C314" s="13">
        <v>2011</v>
      </c>
      <c r="D314" s="14" t="s">
        <v>54</v>
      </c>
      <c r="E314" s="14" t="s">
        <v>55</v>
      </c>
      <c r="F314" s="28">
        <v>204.79339999999999</v>
      </c>
      <c r="G314" s="13">
        <v>180</v>
      </c>
      <c r="H314" s="75">
        <v>331</v>
      </c>
      <c r="I314" s="13">
        <v>1836</v>
      </c>
      <c r="J314" s="13">
        <v>1866</v>
      </c>
      <c r="K314" s="13">
        <v>408</v>
      </c>
      <c r="L314" s="15">
        <f t="shared" si="9"/>
        <v>79.80707395498392</v>
      </c>
    </row>
    <row r="315" spans="1:12" x14ac:dyDescent="0.25">
      <c r="A315" s="13">
        <v>52</v>
      </c>
      <c r="B315" s="80" t="str">
        <f t="shared" si="8"/>
        <v>2011Hradec Králové</v>
      </c>
      <c r="C315" s="13">
        <v>2011</v>
      </c>
      <c r="D315" s="14" t="s">
        <v>56</v>
      </c>
      <c r="E315" s="14" t="s">
        <v>55</v>
      </c>
      <c r="F315" s="28">
        <v>387.31490000000002</v>
      </c>
      <c r="G315" s="13">
        <v>248</v>
      </c>
      <c r="H315" s="75">
        <v>801</v>
      </c>
      <c r="I315" s="13">
        <v>5693</v>
      </c>
      <c r="J315" s="13">
        <v>5329</v>
      </c>
      <c r="K315" s="13">
        <v>1910</v>
      </c>
      <c r="L315" s="15">
        <f t="shared" si="9"/>
        <v>130.82191780821918</v>
      </c>
    </row>
    <row r="316" spans="1:12" x14ac:dyDescent="0.25">
      <c r="A316" s="13">
        <v>53</v>
      </c>
      <c r="B316" s="80" t="str">
        <f t="shared" si="8"/>
        <v>2011Chrudim</v>
      </c>
      <c r="C316" s="13">
        <v>2011</v>
      </c>
      <c r="D316" s="14" t="s">
        <v>57</v>
      </c>
      <c r="E316" s="14" t="s">
        <v>55</v>
      </c>
      <c r="F316" s="28">
        <v>312.42469999999997</v>
      </c>
      <c r="G316" s="13">
        <v>146</v>
      </c>
      <c r="H316" s="75">
        <v>730</v>
      </c>
      <c r="I316" s="13">
        <v>1998</v>
      </c>
      <c r="J316" s="13">
        <v>2023</v>
      </c>
      <c r="K316" s="13">
        <v>922</v>
      </c>
      <c r="L316" s="15">
        <f t="shared" si="9"/>
        <v>166.35195254572417</v>
      </c>
    </row>
    <row r="317" spans="1:12" x14ac:dyDescent="0.25">
      <c r="A317" s="13">
        <v>54</v>
      </c>
      <c r="B317" s="80" t="str">
        <f t="shared" si="8"/>
        <v>2011Jičín</v>
      </c>
      <c r="C317" s="13">
        <v>2011</v>
      </c>
      <c r="D317" s="14" t="s">
        <v>58</v>
      </c>
      <c r="E317" s="14" t="s">
        <v>55</v>
      </c>
      <c r="F317" s="28">
        <v>247.44640000000001</v>
      </c>
      <c r="G317" s="13">
        <v>155</v>
      </c>
      <c r="H317" s="75">
        <v>532</v>
      </c>
      <c r="I317" s="13">
        <v>1963</v>
      </c>
      <c r="J317" s="13">
        <v>1841</v>
      </c>
      <c r="K317" s="13">
        <v>719</v>
      </c>
      <c r="L317" s="15">
        <f t="shared" si="9"/>
        <v>142.55024443237372</v>
      </c>
    </row>
    <row r="318" spans="1:12" x14ac:dyDescent="0.25">
      <c r="A318" s="13">
        <v>55</v>
      </c>
      <c r="B318" s="80" t="str">
        <f t="shared" si="8"/>
        <v>2011Náchod</v>
      </c>
      <c r="C318" s="13">
        <v>2011</v>
      </c>
      <c r="D318" s="14" t="s">
        <v>59</v>
      </c>
      <c r="E318" s="14" t="s">
        <v>55</v>
      </c>
      <c r="F318" s="28">
        <v>137.5915</v>
      </c>
      <c r="G318" s="13">
        <v>102</v>
      </c>
      <c r="H318" s="75">
        <v>273</v>
      </c>
      <c r="I318" s="13">
        <v>2768</v>
      </c>
      <c r="J318" s="13">
        <v>2709</v>
      </c>
      <c r="K318" s="13">
        <v>420</v>
      </c>
      <c r="L318" s="15">
        <f t="shared" si="9"/>
        <v>56.589147286821706</v>
      </c>
    </row>
    <row r="319" spans="1:12" x14ac:dyDescent="0.25">
      <c r="A319" s="13">
        <v>56</v>
      </c>
      <c r="B319" s="80" t="str">
        <f t="shared" si="8"/>
        <v>2011Pardubice</v>
      </c>
      <c r="C319" s="13">
        <v>2011</v>
      </c>
      <c r="D319" s="14" t="s">
        <v>60</v>
      </c>
      <c r="E319" s="14" t="s">
        <v>55</v>
      </c>
      <c r="F319" s="28">
        <v>310.41550000000001</v>
      </c>
      <c r="G319" s="13">
        <v>227.5</v>
      </c>
      <c r="H319" s="75">
        <v>633</v>
      </c>
      <c r="I319" s="13">
        <v>4836</v>
      </c>
      <c r="J319" s="13">
        <v>4803</v>
      </c>
      <c r="K319" s="13">
        <v>2155</v>
      </c>
      <c r="L319" s="15">
        <f t="shared" si="9"/>
        <v>163.7674370185301</v>
      </c>
    </row>
    <row r="320" spans="1:12" x14ac:dyDescent="0.25">
      <c r="A320" s="13">
        <v>57</v>
      </c>
      <c r="B320" s="80" t="str">
        <f t="shared" si="8"/>
        <v>2011Rychnov nad Kněžnou</v>
      </c>
      <c r="C320" s="13">
        <v>2011</v>
      </c>
      <c r="D320" s="14" t="s">
        <v>61</v>
      </c>
      <c r="E320" s="14" t="s">
        <v>55</v>
      </c>
      <c r="F320" s="28">
        <v>324.91379999999998</v>
      </c>
      <c r="G320" s="13">
        <v>238</v>
      </c>
      <c r="H320" s="75">
        <v>651</v>
      </c>
      <c r="I320" s="13">
        <v>1859</v>
      </c>
      <c r="J320" s="13">
        <v>1776</v>
      </c>
      <c r="K320" s="13">
        <v>582</v>
      </c>
      <c r="L320" s="15">
        <f t="shared" si="9"/>
        <v>119.61148648648648</v>
      </c>
    </row>
    <row r="321" spans="1:12" x14ac:dyDescent="0.25">
      <c r="A321" s="13">
        <v>58</v>
      </c>
      <c r="B321" s="80" t="str">
        <f t="shared" si="8"/>
        <v>2011Semily</v>
      </c>
      <c r="C321" s="13">
        <v>2011</v>
      </c>
      <c r="D321" s="14" t="s">
        <v>62</v>
      </c>
      <c r="E321" s="14" t="s">
        <v>55</v>
      </c>
      <c r="F321" s="28">
        <v>382.40969999999999</v>
      </c>
      <c r="G321" s="13">
        <v>236</v>
      </c>
      <c r="H321" s="75">
        <v>815</v>
      </c>
      <c r="I321" s="13">
        <v>1692</v>
      </c>
      <c r="J321" s="13">
        <v>1833</v>
      </c>
      <c r="K321" s="13">
        <v>700</v>
      </c>
      <c r="L321" s="15">
        <f t="shared" si="9"/>
        <v>139.38897981451174</v>
      </c>
    </row>
    <row r="322" spans="1:12" x14ac:dyDescent="0.25">
      <c r="A322" s="13">
        <v>59</v>
      </c>
      <c r="B322" s="80" t="str">
        <f t="shared" si="8"/>
        <v>2011Svitavy</v>
      </c>
      <c r="C322" s="13">
        <v>2011</v>
      </c>
      <c r="D322" s="14" t="s">
        <v>63</v>
      </c>
      <c r="E322" s="14" t="s">
        <v>55</v>
      </c>
      <c r="F322" s="28">
        <v>114.9975</v>
      </c>
      <c r="G322" s="13">
        <v>69</v>
      </c>
      <c r="H322" s="75">
        <v>231</v>
      </c>
      <c r="I322" s="13">
        <v>2205</v>
      </c>
      <c r="J322" s="13">
        <v>2190</v>
      </c>
      <c r="K322" s="13">
        <v>503</v>
      </c>
      <c r="L322" s="15">
        <f t="shared" si="9"/>
        <v>83.833333333333343</v>
      </c>
    </row>
    <row r="323" spans="1:12" x14ac:dyDescent="0.25">
      <c r="A323" s="13">
        <v>60</v>
      </c>
      <c r="B323" s="80" t="str">
        <f t="shared" si="8"/>
        <v>2011Trutnov</v>
      </c>
      <c r="C323" s="13">
        <v>2011</v>
      </c>
      <c r="D323" s="14" t="s">
        <v>64</v>
      </c>
      <c r="E323" s="14" t="s">
        <v>55</v>
      </c>
      <c r="F323" s="28">
        <v>238.1671</v>
      </c>
      <c r="G323" s="13">
        <v>156</v>
      </c>
      <c r="H323" s="75">
        <v>412</v>
      </c>
      <c r="I323" s="13">
        <v>3298</v>
      </c>
      <c r="J323" s="13">
        <v>3263</v>
      </c>
      <c r="K323" s="13">
        <v>874</v>
      </c>
      <c r="L323" s="15">
        <f t="shared" si="9"/>
        <v>97.765859638369591</v>
      </c>
    </row>
    <row r="324" spans="1:12" x14ac:dyDescent="0.25">
      <c r="A324" s="13">
        <v>61</v>
      </c>
      <c r="B324" s="80" t="str">
        <f t="shared" si="8"/>
        <v>2011Ústí nad Orlicí</v>
      </c>
      <c r="C324" s="13">
        <v>2011</v>
      </c>
      <c r="D324" s="14" t="s">
        <v>65</v>
      </c>
      <c r="E324" s="14" t="s">
        <v>55</v>
      </c>
      <c r="F324" s="28">
        <v>152.172</v>
      </c>
      <c r="G324" s="13">
        <v>87</v>
      </c>
      <c r="H324" s="75">
        <v>330</v>
      </c>
      <c r="I324" s="13">
        <v>2898</v>
      </c>
      <c r="J324" s="13">
        <v>2913</v>
      </c>
      <c r="K324" s="13">
        <v>842</v>
      </c>
      <c r="L324" s="15">
        <f t="shared" si="9"/>
        <v>105.50291795399932</v>
      </c>
    </row>
    <row r="325" spans="1:12" x14ac:dyDescent="0.25">
      <c r="A325" s="13">
        <v>62</v>
      </c>
      <c r="B325" s="80" t="str">
        <f t="shared" si="8"/>
        <v>2011Blansko</v>
      </c>
      <c r="C325" s="13">
        <v>2011</v>
      </c>
      <c r="D325" s="14" t="s">
        <v>66</v>
      </c>
      <c r="E325" s="14" t="s">
        <v>67</v>
      </c>
      <c r="F325" s="28">
        <v>350.24130000000002</v>
      </c>
      <c r="G325" s="13">
        <v>204</v>
      </c>
      <c r="H325" s="75">
        <v>664</v>
      </c>
      <c r="I325" s="13">
        <v>2575</v>
      </c>
      <c r="J325" s="13">
        <v>2506</v>
      </c>
      <c r="K325" s="13">
        <v>945</v>
      </c>
      <c r="L325" s="15">
        <f t="shared" si="9"/>
        <v>137.63966480446928</v>
      </c>
    </row>
    <row r="326" spans="1:12" x14ac:dyDescent="0.25">
      <c r="A326" s="13">
        <v>63</v>
      </c>
      <c r="B326" s="80" t="str">
        <f t="shared" si="8"/>
        <v>2011Brno-město</v>
      </c>
      <c r="C326" s="13">
        <v>2011</v>
      </c>
      <c r="D326" s="14" t="s">
        <v>68</v>
      </c>
      <c r="E326" s="14" t="s">
        <v>67</v>
      </c>
      <c r="F326" s="28">
        <v>709.93389999999999</v>
      </c>
      <c r="G326" s="13">
        <v>566</v>
      </c>
      <c r="H326" s="75">
        <v>1251</v>
      </c>
      <c r="I326" s="13">
        <v>26645</v>
      </c>
      <c r="J326" s="13">
        <v>22548</v>
      </c>
      <c r="K326" s="13">
        <v>19607</v>
      </c>
      <c r="L326" s="15">
        <f t="shared" si="9"/>
        <v>317.39200816036896</v>
      </c>
    </row>
    <row r="327" spans="1:12" x14ac:dyDescent="0.25">
      <c r="A327" s="13">
        <v>64</v>
      </c>
      <c r="B327" s="80" t="str">
        <f t="shared" ref="B327:B390" si="10">CONCATENATE(C327,D327)</f>
        <v>2011Brno-venkov</v>
      </c>
      <c r="C327" s="13">
        <v>2011</v>
      </c>
      <c r="D327" s="14" t="s">
        <v>69</v>
      </c>
      <c r="E327" s="14" t="s">
        <v>67</v>
      </c>
      <c r="F327" s="28">
        <v>475.56</v>
      </c>
      <c r="G327" s="13">
        <v>328</v>
      </c>
      <c r="H327" s="75">
        <v>843</v>
      </c>
      <c r="I327" s="13">
        <v>4116</v>
      </c>
      <c r="J327" s="13">
        <v>3907</v>
      </c>
      <c r="K327" s="13">
        <v>2269</v>
      </c>
      <c r="L327" s="15">
        <f t="shared" ref="L327:L390" si="11">K327/J327*365</f>
        <v>211.97466086511389</v>
      </c>
    </row>
    <row r="328" spans="1:12" x14ac:dyDescent="0.25">
      <c r="A328" s="13">
        <v>65</v>
      </c>
      <c r="B328" s="80" t="str">
        <f t="shared" si="10"/>
        <v>2011Břeclav</v>
      </c>
      <c r="C328" s="13">
        <v>2011</v>
      </c>
      <c r="D328" s="14" t="s">
        <v>70</v>
      </c>
      <c r="E328" s="14" t="s">
        <v>67</v>
      </c>
      <c r="F328" s="28">
        <v>729.41719999999998</v>
      </c>
      <c r="G328" s="13">
        <v>575</v>
      </c>
      <c r="H328" s="75">
        <v>1504</v>
      </c>
      <c r="I328" s="13">
        <v>3386</v>
      </c>
      <c r="J328" s="13">
        <v>3475</v>
      </c>
      <c r="K328" s="13">
        <v>2813</v>
      </c>
      <c r="L328" s="15">
        <f t="shared" si="11"/>
        <v>295.46618705035974</v>
      </c>
    </row>
    <row r="329" spans="1:12" x14ac:dyDescent="0.25">
      <c r="A329" s="13">
        <v>66</v>
      </c>
      <c r="B329" s="80" t="str">
        <f t="shared" si="10"/>
        <v>2011Hodonín</v>
      </c>
      <c r="C329" s="13">
        <v>2011</v>
      </c>
      <c r="D329" s="14" t="s">
        <v>71</v>
      </c>
      <c r="E329" s="14" t="s">
        <v>67</v>
      </c>
      <c r="F329" s="28">
        <v>594.80070000000001</v>
      </c>
      <c r="G329" s="13">
        <v>386</v>
      </c>
      <c r="H329" s="75">
        <v>1324</v>
      </c>
      <c r="I329" s="13">
        <v>4066</v>
      </c>
      <c r="J329" s="13">
        <v>4697</v>
      </c>
      <c r="K329" s="13">
        <v>2330</v>
      </c>
      <c r="L329" s="15">
        <f t="shared" si="11"/>
        <v>181.06238024270812</v>
      </c>
    </row>
    <row r="330" spans="1:12" x14ac:dyDescent="0.25">
      <c r="A330" s="13">
        <v>67</v>
      </c>
      <c r="B330" s="80" t="str">
        <f t="shared" si="10"/>
        <v>2011Jihlava</v>
      </c>
      <c r="C330" s="13">
        <v>2011</v>
      </c>
      <c r="D330" s="14" t="s">
        <v>72</v>
      </c>
      <c r="E330" s="14" t="s">
        <v>67</v>
      </c>
      <c r="F330" s="28">
        <v>250.02279999999999</v>
      </c>
      <c r="G330" s="13">
        <v>216</v>
      </c>
      <c r="H330" s="75">
        <v>391</v>
      </c>
      <c r="I330" s="13">
        <v>2916</v>
      </c>
      <c r="J330" s="13">
        <v>2904</v>
      </c>
      <c r="K330" s="13">
        <v>934</v>
      </c>
      <c r="L330" s="15">
        <f t="shared" si="11"/>
        <v>117.39325068870524</v>
      </c>
    </row>
    <row r="331" spans="1:12" x14ac:dyDescent="0.25">
      <c r="A331" s="13">
        <v>68</v>
      </c>
      <c r="B331" s="80" t="str">
        <f t="shared" si="10"/>
        <v>2011Kroměříž</v>
      </c>
      <c r="C331" s="13">
        <v>2011</v>
      </c>
      <c r="D331" s="14" t="s">
        <v>73</v>
      </c>
      <c r="E331" s="14" t="s">
        <v>67</v>
      </c>
      <c r="F331" s="28">
        <v>316.7002</v>
      </c>
      <c r="G331" s="13">
        <v>210</v>
      </c>
      <c r="H331" s="75">
        <v>559</v>
      </c>
      <c r="I331" s="13">
        <v>2973</v>
      </c>
      <c r="J331" s="13">
        <v>2786</v>
      </c>
      <c r="K331" s="13">
        <v>1207</v>
      </c>
      <c r="L331" s="15">
        <f t="shared" si="11"/>
        <v>158.13173007896626</v>
      </c>
    </row>
    <row r="332" spans="1:12" x14ac:dyDescent="0.25">
      <c r="A332" s="13">
        <v>69</v>
      </c>
      <c r="B332" s="80" t="str">
        <f t="shared" si="10"/>
        <v>2011Prostějov</v>
      </c>
      <c r="C332" s="13">
        <v>2011</v>
      </c>
      <c r="D332" s="14" t="s">
        <v>74</v>
      </c>
      <c r="E332" s="14" t="s">
        <v>67</v>
      </c>
      <c r="F332" s="28">
        <v>414.46469999999999</v>
      </c>
      <c r="G332" s="13">
        <v>272</v>
      </c>
      <c r="H332" s="75">
        <v>813.5</v>
      </c>
      <c r="I332" s="13">
        <v>2908</v>
      </c>
      <c r="J332" s="13">
        <v>2953</v>
      </c>
      <c r="K332" s="13">
        <v>1218</v>
      </c>
      <c r="L332" s="15">
        <f t="shared" si="11"/>
        <v>150.54859464950897</v>
      </c>
    </row>
    <row r="333" spans="1:12" x14ac:dyDescent="0.25">
      <c r="A333" s="13">
        <v>70</v>
      </c>
      <c r="B333" s="80" t="str">
        <f t="shared" si="10"/>
        <v>2011Třebíč</v>
      </c>
      <c r="C333" s="13">
        <v>2011</v>
      </c>
      <c r="D333" s="14" t="s">
        <v>75</v>
      </c>
      <c r="E333" s="14" t="s">
        <v>67</v>
      </c>
      <c r="F333" s="28">
        <v>247.9496</v>
      </c>
      <c r="G333" s="13">
        <v>218</v>
      </c>
      <c r="H333" s="75">
        <v>403</v>
      </c>
      <c r="I333" s="13">
        <v>2627</v>
      </c>
      <c r="J333" s="13">
        <v>2846</v>
      </c>
      <c r="K333" s="13">
        <v>649</v>
      </c>
      <c r="L333" s="15">
        <f t="shared" si="11"/>
        <v>83.234364019676732</v>
      </c>
    </row>
    <row r="334" spans="1:12" x14ac:dyDescent="0.25">
      <c r="A334" s="13">
        <v>71</v>
      </c>
      <c r="B334" s="80" t="str">
        <f t="shared" si="10"/>
        <v>2011Uherské Hradiště</v>
      </c>
      <c r="C334" s="13">
        <v>2011</v>
      </c>
      <c r="D334" s="14" t="s">
        <v>76</v>
      </c>
      <c r="E334" s="14" t="s">
        <v>67</v>
      </c>
      <c r="F334" s="28">
        <v>537.19100000000003</v>
      </c>
      <c r="G334" s="13">
        <v>359</v>
      </c>
      <c r="H334" s="75">
        <v>1248</v>
      </c>
      <c r="I334" s="13">
        <v>3252</v>
      </c>
      <c r="J334" s="13">
        <v>3436</v>
      </c>
      <c r="K334" s="13">
        <v>1904</v>
      </c>
      <c r="L334" s="15">
        <f t="shared" si="11"/>
        <v>202.25844004656577</v>
      </c>
    </row>
    <row r="335" spans="1:12" x14ac:dyDescent="0.25">
      <c r="A335" s="13">
        <v>72</v>
      </c>
      <c r="B335" s="80" t="str">
        <f t="shared" si="10"/>
        <v>2011Vyškov</v>
      </c>
      <c r="C335" s="13">
        <v>2011</v>
      </c>
      <c r="D335" s="14" t="s">
        <v>77</v>
      </c>
      <c r="E335" s="14" t="s">
        <v>67</v>
      </c>
      <c r="F335" s="28">
        <v>532.35929999999996</v>
      </c>
      <c r="G335" s="13">
        <v>252</v>
      </c>
      <c r="H335" s="75">
        <v>1319</v>
      </c>
      <c r="I335" s="13">
        <v>2010</v>
      </c>
      <c r="J335" s="13">
        <v>2002</v>
      </c>
      <c r="K335" s="13">
        <v>1102</v>
      </c>
      <c r="L335" s="15">
        <f t="shared" si="11"/>
        <v>200.91408591408592</v>
      </c>
    </row>
    <row r="336" spans="1:12" x14ac:dyDescent="0.25">
      <c r="A336" s="13">
        <v>73</v>
      </c>
      <c r="B336" s="80" t="str">
        <f t="shared" si="10"/>
        <v>2011Zlín</v>
      </c>
      <c r="C336" s="13">
        <v>2011</v>
      </c>
      <c r="D336" s="14" t="s">
        <v>78</v>
      </c>
      <c r="E336" s="14" t="s">
        <v>67</v>
      </c>
      <c r="F336" s="28">
        <v>220.495</v>
      </c>
      <c r="G336" s="13">
        <v>109</v>
      </c>
      <c r="H336" s="75">
        <v>439</v>
      </c>
      <c r="I336" s="13">
        <v>6127</v>
      </c>
      <c r="J336" s="13">
        <v>5987</v>
      </c>
      <c r="K336" s="13">
        <v>2098</v>
      </c>
      <c r="L336" s="15">
        <f t="shared" si="11"/>
        <v>127.9054618339736</v>
      </c>
    </row>
    <row r="337" spans="1:12" x14ac:dyDescent="0.25">
      <c r="A337" s="13">
        <v>74</v>
      </c>
      <c r="B337" s="80" t="str">
        <f t="shared" si="10"/>
        <v>2011Znojmo</v>
      </c>
      <c r="C337" s="13">
        <v>2011</v>
      </c>
      <c r="D337" s="14" t="s">
        <v>79</v>
      </c>
      <c r="E337" s="14" t="s">
        <v>67</v>
      </c>
      <c r="F337" s="28">
        <v>383.21390000000002</v>
      </c>
      <c r="G337" s="13">
        <v>330</v>
      </c>
      <c r="H337" s="75">
        <v>597</v>
      </c>
      <c r="I337" s="13">
        <v>3624</v>
      </c>
      <c r="J337" s="13">
        <v>3358</v>
      </c>
      <c r="K337" s="13">
        <v>1818</v>
      </c>
      <c r="L337" s="15">
        <f t="shared" si="11"/>
        <v>197.60869565217391</v>
      </c>
    </row>
    <row r="338" spans="1:12" x14ac:dyDescent="0.25">
      <c r="A338" s="13">
        <v>75</v>
      </c>
      <c r="B338" s="80" t="str">
        <f t="shared" si="10"/>
        <v>2011Žďár nad Sázavou</v>
      </c>
      <c r="C338" s="13">
        <v>2011</v>
      </c>
      <c r="D338" s="14" t="s">
        <v>80</v>
      </c>
      <c r="E338" s="14" t="s">
        <v>67</v>
      </c>
      <c r="F338" s="28">
        <v>272.33699999999999</v>
      </c>
      <c r="G338" s="13">
        <v>173</v>
      </c>
      <c r="H338" s="75">
        <v>471</v>
      </c>
      <c r="I338" s="13">
        <v>2412</v>
      </c>
      <c r="J338" s="13">
        <v>2342</v>
      </c>
      <c r="K338" s="13">
        <v>1013</v>
      </c>
      <c r="L338" s="15">
        <f t="shared" si="11"/>
        <v>157.87574722459436</v>
      </c>
    </row>
    <row r="339" spans="1:12" x14ac:dyDescent="0.25">
      <c r="A339" s="13">
        <v>76</v>
      </c>
      <c r="B339" s="80" t="str">
        <f t="shared" si="10"/>
        <v>2011Bruntál</v>
      </c>
      <c r="C339" s="13">
        <v>2011</v>
      </c>
      <c r="D339" s="14" t="s">
        <v>81</v>
      </c>
      <c r="E339" s="14" t="s">
        <v>82</v>
      </c>
      <c r="F339" s="28">
        <v>283.46210000000002</v>
      </c>
      <c r="G339" s="13">
        <v>238.5</v>
      </c>
      <c r="H339" s="75">
        <v>488</v>
      </c>
      <c r="I339" s="13">
        <v>4124</v>
      </c>
      <c r="J339" s="13">
        <v>4185</v>
      </c>
      <c r="K339" s="13">
        <v>1623</v>
      </c>
      <c r="L339" s="15">
        <f t="shared" si="11"/>
        <v>141.55197132616487</v>
      </c>
    </row>
    <row r="340" spans="1:12" x14ac:dyDescent="0.25">
      <c r="A340" s="13">
        <v>77</v>
      </c>
      <c r="B340" s="80" t="str">
        <f t="shared" si="10"/>
        <v>2011Frýdek-Místek</v>
      </c>
      <c r="C340" s="13">
        <v>2011</v>
      </c>
      <c r="D340" s="14" t="s">
        <v>83</v>
      </c>
      <c r="E340" s="14" t="s">
        <v>82</v>
      </c>
      <c r="F340" s="28">
        <v>357.9701</v>
      </c>
      <c r="G340" s="13">
        <v>271.5</v>
      </c>
      <c r="H340" s="75">
        <v>657</v>
      </c>
      <c r="I340" s="13">
        <v>5662</v>
      </c>
      <c r="J340" s="13">
        <v>5350</v>
      </c>
      <c r="K340" s="13">
        <v>2543</v>
      </c>
      <c r="L340" s="15">
        <f t="shared" si="11"/>
        <v>173.49439252336447</v>
      </c>
    </row>
    <row r="341" spans="1:12" x14ac:dyDescent="0.25">
      <c r="A341" s="13">
        <v>78</v>
      </c>
      <c r="B341" s="80" t="str">
        <f t="shared" si="10"/>
        <v>2011Jeseník</v>
      </c>
      <c r="C341" s="13">
        <v>2011</v>
      </c>
      <c r="D341" s="14" t="s">
        <v>84</v>
      </c>
      <c r="E341" s="14" t="s">
        <v>82</v>
      </c>
      <c r="F341" s="28">
        <v>335.3802</v>
      </c>
      <c r="G341" s="13">
        <v>236</v>
      </c>
      <c r="H341" s="75">
        <v>610</v>
      </c>
      <c r="I341" s="13">
        <v>1156</v>
      </c>
      <c r="J341" s="13">
        <v>1135</v>
      </c>
      <c r="K341" s="13">
        <v>507</v>
      </c>
      <c r="L341" s="15">
        <f t="shared" si="11"/>
        <v>163.04405286343612</v>
      </c>
    </row>
    <row r="342" spans="1:12" x14ac:dyDescent="0.25">
      <c r="A342" s="13">
        <v>79</v>
      </c>
      <c r="B342" s="80" t="str">
        <f t="shared" si="10"/>
        <v>2011Karviná</v>
      </c>
      <c r="C342" s="13">
        <v>2011</v>
      </c>
      <c r="D342" s="14" t="s">
        <v>85</v>
      </c>
      <c r="E342" s="14" t="s">
        <v>82</v>
      </c>
      <c r="F342" s="28">
        <v>250.57470000000001</v>
      </c>
      <c r="G342" s="13">
        <v>219</v>
      </c>
      <c r="H342" s="75">
        <v>459</v>
      </c>
      <c r="I342" s="13">
        <v>10247</v>
      </c>
      <c r="J342" s="13">
        <v>10205</v>
      </c>
      <c r="K342" s="13">
        <v>2568</v>
      </c>
      <c r="L342" s="15">
        <f t="shared" si="11"/>
        <v>91.849093581577648</v>
      </c>
    </row>
    <row r="343" spans="1:12" x14ac:dyDescent="0.25">
      <c r="A343" s="13">
        <v>80</v>
      </c>
      <c r="B343" s="80" t="str">
        <f t="shared" si="10"/>
        <v>2011Nový Jičín</v>
      </c>
      <c r="C343" s="13">
        <v>2011</v>
      </c>
      <c r="D343" s="14" t="s">
        <v>86</v>
      </c>
      <c r="E343" s="14" t="s">
        <v>82</v>
      </c>
      <c r="F343" s="28">
        <v>154.12209999999999</v>
      </c>
      <c r="G343" s="13">
        <v>110</v>
      </c>
      <c r="H343" s="75">
        <v>246</v>
      </c>
      <c r="I343" s="13">
        <v>5219</v>
      </c>
      <c r="J343" s="13">
        <v>5128</v>
      </c>
      <c r="K343" s="13">
        <v>1281</v>
      </c>
      <c r="L343" s="15">
        <f t="shared" si="11"/>
        <v>91.178822152886113</v>
      </c>
    </row>
    <row r="344" spans="1:12" x14ac:dyDescent="0.25">
      <c r="A344" s="13">
        <v>81</v>
      </c>
      <c r="B344" s="80" t="str">
        <f t="shared" si="10"/>
        <v>2011Olomouc</v>
      </c>
      <c r="C344" s="13">
        <v>2011</v>
      </c>
      <c r="D344" s="14" t="s">
        <v>87</v>
      </c>
      <c r="E344" s="14" t="s">
        <v>82</v>
      </c>
      <c r="F344" s="28">
        <v>202.1866</v>
      </c>
      <c r="G344" s="13">
        <v>156</v>
      </c>
      <c r="H344" s="75">
        <v>331</v>
      </c>
      <c r="I344" s="13">
        <v>7042</v>
      </c>
      <c r="J344" s="13">
        <v>6943</v>
      </c>
      <c r="K344" s="13">
        <v>1719</v>
      </c>
      <c r="L344" s="15">
        <f t="shared" si="11"/>
        <v>90.369436842863323</v>
      </c>
    </row>
    <row r="345" spans="1:12" x14ac:dyDescent="0.25">
      <c r="A345" s="13">
        <v>82</v>
      </c>
      <c r="B345" s="80" t="str">
        <f t="shared" si="10"/>
        <v>2011Opava</v>
      </c>
      <c r="C345" s="13">
        <v>2011</v>
      </c>
      <c r="D345" s="14" t="s">
        <v>88</v>
      </c>
      <c r="E345" s="14" t="s">
        <v>82</v>
      </c>
      <c r="F345" s="28">
        <v>337.89749999999998</v>
      </c>
      <c r="G345" s="13">
        <v>226</v>
      </c>
      <c r="H345" s="75">
        <v>665</v>
      </c>
      <c r="I345" s="13">
        <v>4285</v>
      </c>
      <c r="J345" s="13">
        <v>4355</v>
      </c>
      <c r="K345" s="13">
        <v>1674</v>
      </c>
      <c r="L345" s="15">
        <f t="shared" si="11"/>
        <v>140.30080367393802</v>
      </c>
    </row>
    <row r="346" spans="1:12" x14ac:dyDescent="0.25">
      <c r="A346" s="13">
        <v>83</v>
      </c>
      <c r="B346" s="80" t="str">
        <f t="shared" si="10"/>
        <v>2011Ostrava</v>
      </c>
      <c r="C346" s="13">
        <v>2011</v>
      </c>
      <c r="D346" s="14" t="s">
        <v>89</v>
      </c>
      <c r="E346" s="14" t="s">
        <v>82</v>
      </c>
      <c r="F346" s="28">
        <v>457.3279</v>
      </c>
      <c r="G346" s="13">
        <v>424</v>
      </c>
      <c r="H346" s="75">
        <v>816</v>
      </c>
      <c r="I346" s="13">
        <v>18417</v>
      </c>
      <c r="J346" s="13">
        <v>17242</v>
      </c>
      <c r="K346" s="13">
        <v>10289</v>
      </c>
      <c r="L346" s="15">
        <f t="shared" si="11"/>
        <v>217.81028882960211</v>
      </c>
    </row>
    <row r="347" spans="1:12" x14ac:dyDescent="0.25">
      <c r="A347" s="13">
        <v>84</v>
      </c>
      <c r="B347" s="80" t="str">
        <f t="shared" si="10"/>
        <v>2011Přerov</v>
      </c>
      <c r="C347" s="13">
        <v>2011</v>
      </c>
      <c r="D347" s="14" t="s">
        <v>90</v>
      </c>
      <c r="E347" s="14" t="s">
        <v>82</v>
      </c>
      <c r="F347" s="28">
        <v>164.51300000000001</v>
      </c>
      <c r="G347" s="13">
        <v>128</v>
      </c>
      <c r="H347" s="75">
        <v>297</v>
      </c>
      <c r="I347" s="13">
        <v>3231</v>
      </c>
      <c r="J347" s="13">
        <v>3315</v>
      </c>
      <c r="K347" s="13">
        <v>670</v>
      </c>
      <c r="L347" s="15">
        <f t="shared" si="11"/>
        <v>73.770739064856713</v>
      </c>
    </row>
    <row r="348" spans="1:12" x14ac:dyDescent="0.25">
      <c r="A348" s="13">
        <v>85</v>
      </c>
      <c r="B348" s="80" t="str">
        <f t="shared" si="10"/>
        <v>2011Šumperk</v>
      </c>
      <c r="C348" s="13">
        <v>2011</v>
      </c>
      <c r="D348" s="14" t="s">
        <v>91</v>
      </c>
      <c r="E348" s="14" t="s">
        <v>82</v>
      </c>
      <c r="F348" s="28">
        <v>318.83429999999998</v>
      </c>
      <c r="G348" s="13">
        <v>190</v>
      </c>
      <c r="H348" s="75">
        <v>705</v>
      </c>
      <c r="I348" s="13">
        <v>2977</v>
      </c>
      <c r="J348" s="13">
        <v>2971</v>
      </c>
      <c r="K348" s="13">
        <v>1427</v>
      </c>
      <c r="L348" s="15">
        <f t="shared" si="11"/>
        <v>175.31302591719958</v>
      </c>
    </row>
    <row r="349" spans="1:12" x14ac:dyDescent="0.25">
      <c r="A349" s="13">
        <v>86</v>
      </c>
      <c r="B349" s="80" t="str">
        <f t="shared" si="10"/>
        <v>2011Vsetín</v>
      </c>
      <c r="C349" s="13">
        <v>2011</v>
      </c>
      <c r="D349" s="14" t="s">
        <v>92</v>
      </c>
      <c r="E349" s="14" t="s">
        <v>82</v>
      </c>
      <c r="F349" s="28">
        <v>301.6103</v>
      </c>
      <c r="G349" s="13">
        <v>180</v>
      </c>
      <c r="H349" s="75">
        <v>634</v>
      </c>
      <c r="I349" s="13">
        <v>2653</v>
      </c>
      <c r="J349" s="13">
        <v>2702</v>
      </c>
      <c r="K349" s="13">
        <v>992</v>
      </c>
      <c r="L349" s="15">
        <f t="shared" si="11"/>
        <v>134.00444115470023</v>
      </c>
    </row>
    <row r="350" spans="1:12" x14ac:dyDescent="0.25">
      <c r="A350" s="13">
        <v>1</v>
      </c>
      <c r="B350" s="80" t="str">
        <f t="shared" si="10"/>
        <v>2012Praha 1</v>
      </c>
      <c r="C350" s="13">
        <v>2012</v>
      </c>
      <c r="D350" s="14" t="s">
        <v>2</v>
      </c>
      <c r="E350" s="14" t="s">
        <v>3</v>
      </c>
      <c r="F350" s="28">
        <v>273.14060000000001</v>
      </c>
      <c r="G350" s="13">
        <v>182</v>
      </c>
      <c r="H350" s="75">
        <v>510</v>
      </c>
      <c r="I350" s="13">
        <v>29257</v>
      </c>
      <c r="J350" s="13">
        <v>26821</v>
      </c>
      <c r="K350" s="13">
        <v>8889</v>
      </c>
      <c r="L350" s="15">
        <f t="shared" si="11"/>
        <v>120.96808470974236</v>
      </c>
    </row>
    <row r="351" spans="1:12" x14ac:dyDescent="0.25">
      <c r="A351" s="13">
        <v>2</v>
      </c>
      <c r="B351" s="80" t="str">
        <f t="shared" si="10"/>
        <v>2012Praha 2</v>
      </c>
      <c r="C351" s="13">
        <v>2012</v>
      </c>
      <c r="D351" s="14" t="s">
        <v>4</v>
      </c>
      <c r="E351" s="14" t="s">
        <v>3</v>
      </c>
      <c r="F351" s="28">
        <v>414.54880000000003</v>
      </c>
      <c r="G351" s="13">
        <v>333</v>
      </c>
      <c r="H351" s="75">
        <v>690</v>
      </c>
      <c r="I351" s="13">
        <v>5961</v>
      </c>
      <c r="J351" s="13">
        <v>5729</v>
      </c>
      <c r="K351" s="13">
        <v>3872</v>
      </c>
      <c r="L351" s="15">
        <f t="shared" si="11"/>
        <v>246.68877640076803</v>
      </c>
    </row>
    <row r="352" spans="1:12" x14ac:dyDescent="0.25">
      <c r="A352" s="13">
        <v>3</v>
      </c>
      <c r="B352" s="80" t="str">
        <f t="shared" si="10"/>
        <v>2012Praha 3</v>
      </c>
      <c r="C352" s="13">
        <v>2012</v>
      </c>
      <c r="D352" s="14" t="s">
        <v>5</v>
      </c>
      <c r="E352" s="14" t="s">
        <v>3</v>
      </c>
      <c r="F352" s="28">
        <v>235.8064</v>
      </c>
      <c r="G352" s="13">
        <v>181</v>
      </c>
      <c r="H352" s="75">
        <v>371</v>
      </c>
      <c r="I352" s="13">
        <v>4396</v>
      </c>
      <c r="J352" s="13">
        <v>4026</v>
      </c>
      <c r="K352" s="13">
        <v>1823</v>
      </c>
      <c r="L352" s="15">
        <f t="shared" si="11"/>
        <v>165.27446597118728</v>
      </c>
    </row>
    <row r="353" spans="1:12" x14ac:dyDescent="0.25">
      <c r="A353" s="13">
        <v>4</v>
      </c>
      <c r="B353" s="80" t="str">
        <f t="shared" si="10"/>
        <v>2012Praha 4</v>
      </c>
      <c r="C353" s="13">
        <v>2012</v>
      </c>
      <c r="D353" s="14" t="s">
        <v>6</v>
      </c>
      <c r="E353" s="14" t="s">
        <v>3</v>
      </c>
      <c r="F353" s="28">
        <v>422.4058</v>
      </c>
      <c r="G353" s="13">
        <v>289</v>
      </c>
      <c r="H353" s="75">
        <v>819</v>
      </c>
      <c r="I353" s="13">
        <v>14225</v>
      </c>
      <c r="J353" s="13">
        <v>12681</v>
      </c>
      <c r="K353" s="13">
        <v>6664</v>
      </c>
      <c r="L353" s="15">
        <f t="shared" si="11"/>
        <v>191.81137134295403</v>
      </c>
    </row>
    <row r="354" spans="1:12" x14ac:dyDescent="0.25">
      <c r="A354" s="13">
        <v>5</v>
      </c>
      <c r="B354" s="80" t="str">
        <f t="shared" si="10"/>
        <v>2012Praha 5</v>
      </c>
      <c r="C354" s="13">
        <v>2012</v>
      </c>
      <c r="D354" s="14" t="s">
        <v>7</v>
      </c>
      <c r="E354" s="14" t="s">
        <v>3</v>
      </c>
      <c r="F354" s="28">
        <v>391.4221</v>
      </c>
      <c r="G354" s="13">
        <v>311</v>
      </c>
      <c r="H354" s="75">
        <v>857</v>
      </c>
      <c r="I354" s="13">
        <v>6322</v>
      </c>
      <c r="J354" s="13">
        <v>6704</v>
      </c>
      <c r="K354" s="13">
        <v>3732</v>
      </c>
      <c r="L354" s="15">
        <f t="shared" si="11"/>
        <v>203.18914081145584</v>
      </c>
    </row>
    <row r="355" spans="1:12" x14ac:dyDescent="0.25">
      <c r="A355" s="13">
        <v>6</v>
      </c>
      <c r="B355" s="80" t="str">
        <f t="shared" si="10"/>
        <v>2012Praha 6</v>
      </c>
      <c r="C355" s="13">
        <v>2012</v>
      </c>
      <c r="D355" s="14" t="s">
        <v>8</v>
      </c>
      <c r="E355" s="14" t="s">
        <v>3</v>
      </c>
      <c r="F355" s="28">
        <v>427.56299999999999</v>
      </c>
      <c r="G355" s="13">
        <v>321</v>
      </c>
      <c r="H355" s="75">
        <v>927</v>
      </c>
      <c r="I355" s="13">
        <v>5049</v>
      </c>
      <c r="J355" s="13">
        <v>5091</v>
      </c>
      <c r="K355" s="13">
        <v>2536</v>
      </c>
      <c r="L355" s="15">
        <f t="shared" si="11"/>
        <v>181.81889609114123</v>
      </c>
    </row>
    <row r="356" spans="1:12" x14ac:dyDescent="0.25">
      <c r="A356" s="13">
        <v>7</v>
      </c>
      <c r="B356" s="80" t="str">
        <f t="shared" si="10"/>
        <v>2012Praha 7</v>
      </c>
      <c r="C356" s="13">
        <v>2012</v>
      </c>
      <c r="D356" s="14" t="s">
        <v>9</v>
      </c>
      <c r="E356" s="14" t="s">
        <v>3</v>
      </c>
      <c r="F356" s="28">
        <v>455.24630000000002</v>
      </c>
      <c r="G356" s="13">
        <v>384</v>
      </c>
      <c r="H356" s="75">
        <v>756</v>
      </c>
      <c r="I356" s="13">
        <v>2515</v>
      </c>
      <c r="J356" s="13">
        <v>2550</v>
      </c>
      <c r="K356" s="13">
        <v>1677</v>
      </c>
      <c r="L356" s="15">
        <f t="shared" si="11"/>
        <v>240.04117647058823</v>
      </c>
    </row>
    <row r="357" spans="1:12" x14ac:dyDescent="0.25">
      <c r="A357" s="13">
        <v>8</v>
      </c>
      <c r="B357" s="80" t="str">
        <f t="shared" si="10"/>
        <v>2012Praha 8</v>
      </c>
      <c r="C357" s="13">
        <v>2012</v>
      </c>
      <c r="D357" s="14" t="s">
        <v>10</v>
      </c>
      <c r="E357" s="14" t="s">
        <v>3</v>
      </c>
      <c r="F357" s="28">
        <v>430.56670000000003</v>
      </c>
      <c r="G357" s="13">
        <v>342.5</v>
      </c>
      <c r="H357" s="75">
        <v>841</v>
      </c>
      <c r="I357" s="13">
        <v>5131</v>
      </c>
      <c r="J357" s="13">
        <v>4546</v>
      </c>
      <c r="K357" s="13">
        <v>3063</v>
      </c>
      <c r="L357" s="15">
        <f t="shared" si="11"/>
        <v>245.92938847338317</v>
      </c>
    </row>
    <row r="358" spans="1:12" x14ac:dyDescent="0.25">
      <c r="A358" s="13">
        <v>9</v>
      </c>
      <c r="B358" s="80" t="str">
        <f t="shared" si="10"/>
        <v>2012Praha 9</v>
      </c>
      <c r="C358" s="13">
        <v>2012</v>
      </c>
      <c r="D358" s="14" t="s">
        <v>11</v>
      </c>
      <c r="E358" s="14" t="s">
        <v>3</v>
      </c>
      <c r="F358" s="28">
        <v>291.20150000000001</v>
      </c>
      <c r="G358" s="13">
        <v>210</v>
      </c>
      <c r="H358" s="75">
        <v>535</v>
      </c>
      <c r="I358" s="13">
        <v>6965</v>
      </c>
      <c r="J358" s="13">
        <v>5682</v>
      </c>
      <c r="K358" s="13">
        <v>4530</v>
      </c>
      <c r="L358" s="15">
        <f t="shared" si="11"/>
        <v>290.99788806758187</v>
      </c>
    </row>
    <row r="359" spans="1:12" x14ac:dyDescent="0.25">
      <c r="A359" s="13">
        <v>10</v>
      </c>
      <c r="B359" s="80" t="str">
        <f t="shared" si="10"/>
        <v>2012Praha 10</v>
      </c>
      <c r="C359" s="13">
        <v>2012</v>
      </c>
      <c r="D359" s="14" t="s">
        <v>12</v>
      </c>
      <c r="E359" s="14" t="s">
        <v>3</v>
      </c>
      <c r="F359" s="28">
        <v>362.11700000000002</v>
      </c>
      <c r="G359" s="13">
        <v>285</v>
      </c>
      <c r="H359" s="75">
        <v>688</v>
      </c>
      <c r="I359" s="13">
        <v>5595</v>
      </c>
      <c r="J359" s="13">
        <v>5926</v>
      </c>
      <c r="K359" s="13">
        <v>3003</v>
      </c>
      <c r="L359" s="15">
        <f t="shared" si="11"/>
        <v>184.96371920350995</v>
      </c>
    </row>
    <row r="360" spans="1:12" x14ac:dyDescent="0.25">
      <c r="A360" s="13">
        <v>11</v>
      </c>
      <c r="B360" s="80" t="str">
        <f t="shared" si="10"/>
        <v>2012Beroun</v>
      </c>
      <c r="C360" s="13">
        <v>2012</v>
      </c>
      <c r="D360" s="14" t="s">
        <v>13</v>
      </c>
      <c r="E360" s="14" t="s">
        <v>14</v>
      </c>
      <c r="F360" s="28">
        <v>343.74</v>
      </c>
      <c r="G360" s="13">
        <v>270</v>
      </c>
      <c r="H360" s="75">
        <v>602</v>
      </c>
      <c r="I360" s="13">
        <v>3716</v>
      </c>
      <c r="J360" s="13">
        <v>4980</v>
      </c>
      <c r="K360" s="13">
        <v>710</v>
      </c>
      <c r="L360" s="15">
        <f t="shared" si="11"/>
        <v>52.038152610441763</v>
      </c>
    </row>
    <row r="361" spans="1:12" x14ac:dyDescent="0.25">
      <c r="A361" s="13">
        <v>12</v>
      </c>
      <c r="B361" s="80" t="str">
        <f t="shared" si="10"/>
        <v>2012Benešov</v>
      </c>
      <c r="C361" s="13">
        <v>2012</v>
      </c>
      <c r="D361" s="14" t="s">
        <v>15</v>
      </c>
      <c r="E361" s="14" t="s">
        <v>14</v>
      </c>
      <c r="F361" s="28">
        <v>227.32380000000001</v>
      </c>
      <c r="G361" s="13">
        <v>186</v>
      </c>
      <c r="H361" s="75">
        <v>388</v>
      </c>
      <c r="I361" s="13">
        <v>1774</v>
      </c>
      <c r="J361" s="13">
        <v>1846</v>
      </c>
      <c r="K361" s="13">
        <v>780</v>
      </c>
      <c r="L361" s="15">
        <f t="shared" si="11"/>
        <v>154.22535211267606</v>
      </c>
    </row>
    <row r="362" spans="1:12" x14ac:dyDescent="0.25">
      <c r="A362" s="13">
        <v>13</v>
      </c>
      <c r="B362" s="80" t="str">
        <f t="shared" si="10"/>
        <v>2012Kladno</v>
      </c>
      <c r="C362" s="13">
        <v>2012</v>
      </c>
      <c r="D362" s="14" t="s">
        <v>16</v>
      </c>
      <c r="E362" s="14" t="s">
        <v>14</v>
      </c>
      <c r="F362" s="28">
        <v>199.226</v>
      </c>
      <c r="G362" s="13">
        <v>161</v>
      </c>
      <c r="H362" s="75">
        <v>337</v>
      </c>
      <c r="I362" s="13">
        <v>4823</v>
      </c>
      <c r="J362" s="13">
        <v>4242</v>
      </c>
      <c r="K362" s="13">
        <v>1717</v>
      </c>
      <c r="L362" s="15">
        <f t="shared" si="11"/>
        <v>147.73809523809524</v>
      </c>
    </row>
    <row r="363" spans="1:12" x14ac:dyDescent="0.25">
      <c r="A363" s="13">
        <v>14</v>
      </c>
      <c r="B363" s="80" t="str">
        <f t="shared" si="10"/>
        <v>2012Kolín</v>
      </c>
      <c r="C363" s="13">
        <v>2012</v>
      </c>
      <c r="D363" s="14" t="s">
        <v>17</v>
      </c>
      <c r="E363" s="14" t="s">
        <v>14</v>
      </c>
      <c r="F363" s="28">
        <v>221.16909999999999</v>
      </c>
      <c r="G363" s="13">
        <v>184</v>
      </c>
      <c r="H363" s="75">
        <v>406</v>
      </c>
      <c r="I363" s="13">
        <v>3009</v>
      </c>
      <c r="J363" s="13">
        <v>3079</v>
      </c>
      <c r="K363" s="13">
        <v>941</v>
      </c>
      <c r="L363" s="15">
        <f t="shared" si="11"/>
        <v>111.5508281909711</v>
      </c>
    </row>
    <row r="364" spans="1:12" x14ac:dyDescent="0.25">
      <c r="A364" s="13">
        <v>15</v>
      </c>
      <c r="B364" s="80" t="str">
        <f t="shared" si="10"/>
        <v>2012Kutná Hora</v>
      </c>
      <c r="C364" s="13">
        <v>2012</v>
      </c>
      <c r="D364" s="14" t="s">
        <v>18</v>
      </c>
      <c r="E364" s="14" t="s">
        <v>14</v>
      </c>
      <c r="F364" s="28">
        <v>218.18299999999999</v>
      </c>
      <c r="G364" s="13">
        <v>169</v>
      </c>
      <c r="H364" s="75">
        <v>373</v>
      </c>
      <c r="I364" s="13">
        <v>1456</v>
      </c>
      <c r="J364" s="13">
        <v>1489</v>
      </c>
      <c r="K364" s="13">
        <v>336</v>
      </c>
      <c r="L364" s="15">
        <f t="shared" si="11"/>
        <v>82.364002686366689</v>
      </c>
    </row>
    <row r="365" spans="1:12" x14ac:dyDescent="0.25">
      <c r="A365" s="13">
        <v>16</v>
      </c>
      <c r="B365" s="80" t="str">
        <f t="shared" si="10"/>
        <v>2012Mělník</v>
      </c>
      <c r="C365" s="13">
        <v>2012</v>
      </c>
      <c r="D365" s="14" t="s">
        <v>19</v>
      </c>
      <c r="E365" s="14" t="s">
        <v>14</v>
      </c>
      <c r="F365" s="28">
        <v>266.33510000000001</v>
      </c>
      <c r="G365" s="13">
        <v>239</v>
      </c>
      <c r="H365" s="75">
        <v>472</v>
      </c>
      <c r="I365" s="13">
        <v>2404</v>
      </c>
      <c r="J365" s="13">
        <v>2282</v>
      </c>
      <c r="K365" s="13">
        <v>957</v>
      </c>
      <c r="L365" s="15">
        <f t="shared" si="11"/>
        <v>153.06967572304995</v>
      </c>
    </row>
    <row r="366" spans="1:12" x14ac:dyDescent="0.25">
      <c r="A366" s="13">
        <v>17</v>
      </c>
      <c r="B366" s="80" t="str">
        <f t="shared" si="10"/>
        <v>2012Mladá Boleslav</v>
      </c>
      <c r="C366" s="13">
        <v>2012</v>
      </c>
      <c r="D366" s="14" t="s">
        <v>20</v>
      </c>
      <c r="E366" s="14" t="s">
        <v>14</v>
      </c>
      <c r="F366" s="28">
        <v>179.4057</v>
      </c>
      <c r="G366" s="13">
        <v>154</v>
      </c>
      <c r="H366" s="75">
        <v>300</v>
      </c>
      <c r="I366" s="13">
        <v>2336</v>
      </c>
      <c r="J366" s="13">
        <v>2448</v>
      </c>
      <c r="K366" s="13">
        <v>446</v>
      </c>
      <c r="L366" s="15">
        <f t="shared" si="11"/>
        <v>66.499183006535944</v>
      </c>
    </row>
    <row r="367" spans="1:12" x14ac:dyDescent="0.25">
      <c r="A367" s="13">
        <v>18</v>
      </c>
      <c r="B367" s="80" t="str">
        <f t="shared" si="10"/>
        <v>2012Nymburk</v>
      </c>
      <c r="C367" s="13">
        <v>2012</v>
      </c>
      <c r="D367" s="14" t="s">
        <v>21</v>
      </c>
      <c r="E367" s="14" t="s">
        <v>14</v>
      </c>
      <c r="F367" s="28">
        <v>192.70699999999999</v>
      </c>
      <c r="G367" s="13">
        <v>161</v>
      </c>
      <c r="H367" s="75">
        <v>292</v>
      </c>
      <c r="I367" s="13">
        <v>2184</v>
      </c>
      <c r="J367" s="13">
        <v>2047</v>
      </c>
      <c r="K367" s="13">
        <v>588</v>
      </c>
      <c r="L367" s="15">
        <f t="shared" si="11"/>
        <v>104.84611626770884</v>
      </c>
    </row>
    <row r="368" spans="1:12" x14ac:dyDescent="0.25">
      <c r="A368" s="13">
        <v>19</v>
      </c>
      <c r="B368" s="80" t="str">
        <f t="shared" si="10"/>
        <v>2012Praha-Východ</v>
      </c>
      <c r="C368" s="13">
        <v>2012</v>
      </c>
      <c r="D368" s="14" t="s">
        <v>134</v>
      </c>
      <c r="E368" s="14" t="s">
        <v>14</v>
      </c>
      <c r="F368" s="28">
        <v>241.7518</v>
      </c>
      <c r="G368" s="13">
        <v>176</v>
      </c>
      <c r="H368" s="75">
        <v>404</v>
      </c>
      <c r="I368" s="13">
        <v>3467</v>
      </c>
      <c r="J368" s="13">
        <v>3450</v>
      </c>
      <c r="K368" s="13">
        <v>1194</v>
      </c>
      <c r="L368" s="15">
        <f t="shared" si="11"/>
        <v>126.32173913043479</v>
      </c>
    </row>
    <row r="369" spans="1:12" x14ac:dyDescent="0.25">
      <c r="A369" s="13">
        <v>20</v>
      </c>
      <c r="B369" s="80" t="str">
        <f t="shared" si="10"/>
        <v>2012Praha-Západ</v>
      </c>
      <c r="C369" s="13">
        <v>2012</v>
      </c>
      <c r="D369" s="14" t="s">
        <v>135</v>
      </c>
      <c r="E369" s="14" t="s">
        <v>14</v>
      </c>
      <c r="F369" s="28">
        <v>300.28550000000001</v>
      </c>
      <c r="G369" s="13">
        <v>210</v>
      </c>
      <c r="H369" s="75">
        <v>713</v>
      </c>
      <c r="I369" s="13">
        <v>3145</v>
      </c>
      <c r="J369" s="13">
        <v>3275</v>
      </c>
      <c r="K369" s="13">
        <v>1285</v>
      </c>
      <c r="L369" s="15">
        <f t="shared" si="11"/>
        <v>143.21374045801528</v>
      </c>
    </row>
    <row r="370" spans="1:12" x14ac:dyDescent="0.25">
      <c r="A370" s="13">
        <v>21</v>
      </c>
      <c r="B370" s="80" t="str">
        <f t="shared" si="10"/>
        <v>2012Příbram</v>
      </c>
      <c r="C370" s="13">
        <v>2012</v>
      </c>
      <c r="D370" s="14" t="s">
        <v>22</v>
      </c>
      <c r="E370" s="14" t="s">
        <v>14</v>
      </c>
      <c r="F370" s="28">
        <v>218.5558</v>
      </c>
      <c r="G370" s="13">
        <v>195</v>
      </c>
      <c r="H370" s="75">
        <v>353</v>
      </c>
      <c r="I370" s="13">
        <v>2463</v>
      </c>
      <c r="J370" s="13">
        <v>2512</v>
      </c>
      <c r="K370" s="13">
        <v>499</v>
      </c>
      <c r="L370" s="15">
        <f t="shared" si="11"/>
        <v>72.505971337579624</v>
      </c>
    </row>
    <row r="371" spans="1:12" x14ac:dyDescent="0.25">
      <c r="A371" s="13">
        <v>22</v>
      </c>
      <c r="B371" s="80" t="str">
        <f t="shared" si="10"/>
        <v>2012Rakovník</v>
      </c>
      <c r="C371" s="13">
        <v>2012</v>
      </c>
      <c r="D371" s="14" t="s">
        <v>23</v>
      </c>
      <c r="E371" s="14" t="s">
        <v>14</v>
      </c>
      <c r="F371" s="28">
        <v>221.9024</v>
      </c>
      <c r="G371" s="13">
        <v>184</v>
      </c>
      <c r="H371" s="75">
        <v>377</v>
      </c>
      <c r="I371" s="13">
        <v>1398</v>
      </c>
      <c r="J371" s="13">
        <v>1366</v>
      </c>
      <c r="K371" s="13">
        <v>342</v>
      </c>
      <c r="L371" s="15">
        <f t="shared" si="11"/>
        <v>91.383601756954604</v>
      </c>
    </row>
    <row r="372" spans="1:12" x14ac:dyDescent="0.25">
      <c r="A372" s="13">
        <v>23</v>
      </c>
      <c r="B372" s="80" t="str">
        <f t="shared" si="10"/>
        <v>2012České Budějovice</v>
      </c>
      <c r="C372" s="13">
        <v>2012</v>
      </c>
      <c r="D372" s="14" t="s">
        <v>24</v>
      </c>
      <c r="E372" s="14" t="s">
        <v>25</v>
      </c>
      <c r="F372" s="28">
        <v>193.06479999999999</v>
      </c>
      <c r="G372" s="13">
        <v>175</v>
      </c>
      <c r="H372" s="75">
        <v>292</v>
      </c>
      <c r="I372" s="13">
        <v>7434</v>
      </c>
      <c r="J372" s="13">
        <v>7307</v>
      </c>
      <c r="K372" s="13">
        <v>1482</v>
      </c>
      <c r="L372" s="15">
        <f t="shared" si="11"/>
        <v>74.029013274941832</v>
      </c>
    </row>
    <row r="373" spans="1:12" x14ac:dyDescent="0.25">
      <c r="A373" s="13">
        <v>24</v>
      </c>
      <c r="B373" s="80" t="str">
        <f t="shared" si="10"/>
        <v>2012Český Krumlov</v>
      </c>
      <c r="C373" s="13">
        <v>2012</v>
      </c>
      <c r="D373" s="14" t="s">
        <v>26</v>
      </c>
      <c r="E373" s="14" t="s">
        <v>25</v>
      </c>
      <c r="F373" s="28">
        <v>178.0582</v>
      </c>
      <c r="G373" s="13">
        <v>160</v>
      </c>
      <c r="H373" s="75">
        <v>279</v>
      </c>
      <c r="I373" s="13">
        <v>2069</v>
      </c>
      <c r="J373" s="13">
        <v>2150</v>
      </c>
      <c r="K373" s="13">
        <v>309</v>
      </c>
      <c r="L373" s="15">
        <f t="shared" si="11"/>
        <v>52.458139534883721</v>
      </c>
    </row>
    <row r="374" spans="1:12" x14ac:dyDescent="0.25">
      <c r="A374" s="13">
        <v>25</v>
      </c>
      <c r="B374" s="80" t="str">
        <f t="shared" si="10"/>
        <v>2012Jindřichův Hradec</v>
      </c>
      <c r="C374" s="13">
        <v>2012</v>
      </c>
      <c r="D374" s="14" t="s">
        <v>27</v>
      </c>
      <c r="E374" s="14" t="s">
        <v>25</v>
      </c>
      <c r="F374" s="28">
        <v>223.21610000000001</v>
      </c>
      <c r="G374" s="13">
        <v>183</v>
      </c>
      <c r="H374" s="75">
        <v>441</v>
      </c>
      <c r="I374" s="13">
        <v>2186</v>
      </c>
      <c r="J374" s="13">
        <v>2186</v>
      </c>
      <c r="K374" s="13">
        <v>359</v>
      </c>
      <c r="L374" s="15">
        <f t="shared" si="11"/>
        <v>59.942817932296428</v>
      </c>
    </row>
    <row r="375" spans="1:12" x14ac:dyDescent="0.25">
      <c r="A375" s="13">
        <v>26</v>
      </c>
      <c r="B375" s="80" t="str">
        <f t="shared" si="10"/>
        <v>2012Pelhřimov</v>
      </c>
      <c r="C375" s="13">
        <v>2012</v>
      </c>
      <c r="D375" s="14" t="s">
        <v>28</v>
      </c>
      <c r="E375" s="14" t="s">
        <v>25</v>
      </c>
      <c r="F375" s="28">
        <v>200.29050000000001</v>
      </c>
      <c r="G375" s="13">
        <v>162</v>
      </c>
      <c r="H375" s="75">
        <v>387</v>
      </c>
      <c r="I375" s="13">
        <v>1370</v>
      </c>
      <c r="J375" s="13">
        <v>1432</v>
      </c>
      <c r="K375" s="13">
        <v>287</v>
      </c>
      <c r="L375" s="15">
        <f t="shared" si="11"/>
        <v>73.15293296089385</v>
      </c>
    </row>
    <row r="376" spans="1:12" x14ac:dyDescent="0.25">
      <c r="A376" s="13">
        <v>27</v>
      </c>
      <c r="B376" s="80" t="str">
        <f t="shared" si="10"/>
        <v>2012Písek</v>
      </c>
      <c r="C376" s="13">
        <v>2012</v>
      </c>
      <c r="D376" s="14" t="s">
        <v>29</v>
      </c>
      <c r="E376" s="14" t="s">
        <v>25</v>
      </c>
      <c r="F376" s="28">
        <v>265.26769999999999</v>
      </c>
      <c r="G376" s="13">
        <v>224</v>
      </c>
      <c r="H376" s="75">
        <v>496</v>
      </c>
      <c r="I376" s="13">
        <v>2578</v>
      </c>
      <c r="J376" s="13">
        <v>2457</v>
      </c>
      <c r="K376" s="13">
        <v>543</v>
      </c>
      <c r="L376" s="15">
        <f t="shared" si="11"/>
        <v>80.66544566544566</v>
      </c>
    </row>
    <row r="377" spans="1:12" x14ac:dyDescent="0.25">
      <c r="A377" s="13">
        <v>28</v>
      </c>
      <c r="B377" s="80" t="str">
        <f t="shared" si="10"/>
        <v>2012Prachatice</v>
      </c>
      <c r="C377" s="13">
        <v>2012</v>
      </c>
      <c r="D377" s="14" t="s">
        <v>30</v>
      </c>
      <c r="E377" s="14" t="s">
        <v>25</v>
      </c>
      <c r="F377" s="28">
        <v>196.9461</v>
      </c>
      <c r="G377" s="13">
        <v>178</v>
      </c>
      <c r="H377" s="75">
        <v>302</v>
      </c>
      <c r="I377" s="13">
        <v>1312</v>
      </c>
      <c r="J377" s="13">
        <v>1326</v>
      </c>
      <c r="K377" s="13">
        <v>233</v>
      </c>
      <c r="L377" s="15">
        <f t="shared" si="11"/>
        <v>64.136500754147804</v>
      </c>
    </row>
    <row r="378" spans="1:12" x14ac:dyDescent="0.25">
      <c r="A378" s="13">
        <v>29</v>
      </c>
      <c r="B378" s="80" t="str">
        <f t="shared" si="10"/>
        <v>2012Strakonice</v>
      </c>
      <c r="C378" s="13">
        <v>2012</v>
      </c>
      <c r="D378" s="14" t="s">
        <v>31</v>
      </c>
      <c r="E378" s="14" t="s">
        <v>25</v>
      </c>
      <c r="F378" s="28">
        <v>240.90309999999999</v>
      </c>
      <c r="G378" s="13">
        <v>218</v>
      </c>
      <c r="H378" s="75">
        <v>391</v>
      </c>
      <c r="I378" s="13">
        <v>1723</v>
      </c>
      <c r="J378" s="13">
        <v>1686</v>
      </c>
      <c r="K378" s="13">
        <v>345</v>
      </c>
      <c r="L378" s="15">
        <f t="shared" si="11"/>
        <v>74.688612099644132</v>
      </c>
    </row>
    <row r="379" spans="1:12" x14ac:dyDescent="0.25">
      <c r="A379" s="13">
        <v>30</v>
      </c>
      <c r="B379" s="80" t="str">
        <f t="shared" si="10"/>
        <v>2012Tábor</v>
      </c>
      <c r="C379" s="13">
        <v>2012</v>
      </c>
      <c r="D379" s="14" t="s">
        <v>32</v>
      </c>
      <c r="E379" s="14" t="s">
        <v>25</v>
      </c>
      <c r="F379" s="28">
        <v>201.3741</v>
      </c>
      <c r="G379" s="13">
        <v>173</v>
      </c>
      <c r="H379" s="75">
        <v>346</v>
      </c>
      <c r="I379" s="13">
        <v>3169</v>
      </c>
      <c r="J379" s="13">
        <v>3282</v>
      </c>
      <c r="K379" s="13">
        <v>569</v>
      </c>
      <c r="L379" s="15">
        <f t="shared" si="11"/>
        <v>63.280012187690431</v>
      </c>
    </row>
    <row r="380" spans="1:12" x14ac:dyDescent="0.25">
      <c r="A380" s="13">
        <v>31</v>
      </c>
      <c r="B380" s="80" t="str">
        <f t="shared" si="10"/>
        <v>2012Domažlice</v>
      </c>
      <c r="C380" s="13">
        <v>2012</v>
      </c>
      <c r="D380" s="14" t="s">
        <v>33</v>
      </c>
      <c r="E380" s="14" t="s">
        <v>34</v>
      </c>
      <c r="F380" s="28">
        <v>174.75470000000001</v>
      </c>
      <c r="G380" s="13">
        <v>142.5</v>
      </c>
      <c r="H380" s="75">
        <v>305</v>
      </c>
      <c r="I380" s="13">
        <v>1318</v>
      </c>
      <c r="J380" s="13">
        <v>1348</v>
      </c>
      <c r="K380" s="13">
        <v>316</v>
      </c>
      <c r="L380" s="15">
        <f t="shared" si="11"/>
        <v>85.563798219584569</v>
      </c>
    </row>
    <row r="381" spans="1:12" x14ac:dyDescent="0.25">
      <c r="A381" s="13">
        <v>32</v>
      </c>
      <c r="B381" s="80" t="str">
        <f t="shared" si="10"/>
        <v>2012Cheb</v>
      </c>
      <c r="C381" s="13">
        <v>2012</v>
      </c>
      <c r="D381" s="14" t="s">
        <v>35</v>
      </c>
      <c r="E381" s="14" t="s">
        <v>34</v>
      </c>
      <c r="F381" s="28">
        <v>258.61430000000001</v>
      </c>
      <c r="G381" s="13">
        <v>206</v>
      </c>
      <c r="H381" s="75">
        <v>458</v>
      </c>
      <c r="I381" s="13">
        <v>2843</v>
      </c>
      <c r="J381" s="13">
        <v>2596</v>
      </c>
      <c r="K381" s="13">
        <v>1345</v>
      </c>
      <c r="L381" s="15">
        <f t="shared" si="11"/>
        <v>189.10824345146378</v>
      </c>
    </row>
    <row r="382" spans="1:12" x14ac:dyDescent="0.25">
      <c r="A382" s="13">
        <v>33</v>
      </c>
      <c r="B382" s="80" t="str">
        <f t="shared" si="10"/>
        <v>2012Karlovy Vary</v>
      </c>
      <c r="C382" s="13">
        <v>2012</v>
      </c>
      <c r="D382" s="14" t="s">
        <v>36</v>
      </c>
      <c r="E382" s="14" t="s">
        <v>34</v>
      </c>
      <c r="F382" s="28">
        <v>209.12110000000001</v>
      </c>
      <c r="G382" s="13">
        <v>174</v>
      </c>
      <c r="H382" s="75">
        <v>331</v>
      </c>
      <c r="I382" s="13">
        <v>4021</v>
      </c>
      <c r="J382" s="13">
        <v>4066</v>
      </c>
      <c r="K382" s="13">
        <v>1215</v>
      </c>
      <c r="L382" s="15">
        <f t="shared" si="11"/>
        <v>109.06910969011314</v>
      </c>
    </row>
    <row r="383" spans="1:12" x14ac:dyDescent="0.25">
      <c r="A383" s="13">
        <v>34</v>
      </c>
      <c r="B383" s="80" t="str">
        <f t="shared" si="10"/>
        <v>2012Klatovy</v>
      </c>
      <c r="C383" s="13">
        <v>2012</v>
      </c>
      <c r="D383" s="14" t="s">
        <v>37</v>
      </c>
      <c r="E383" s="14" t="s">
        <v>34</v>
      </c>
      <c r="F383" s="28">
        <v>171.9511</v>
      </c>
      <c r="G383" s="13">
        <v>117</v>
      </c>
      <c r="H383" s="75">
        <v>304</v>
      </c>
      <c r="I383" s="13">
        <v>1703</v>
      </c>
      <c r="J383" s="13">
        <v>1800</v>
      </c>
      <c r="K383" s="13">
        <v>530</v>
      </c>
      <c r="L383" s="15">
        <f t="shared" si="11"/>
        <v>107.47222222222223</v>
      </c>
    </row>
    <row r="384" spans="1:12" x14ac:dyDescent="0.25">
      <c r="A384" s="13">
        <v>35</v>
      </c>
      <c r="B384" s="80" t="str">
        <f t="shared" si="10"/>
        <v>2012Plzeň-jih</v>
      </c>
      <c r="C384" s="13">
        <v>2012</v>
      </c>
      <c r="D384" s="14" t="s">
        <v>38</v>
      </c>
      <c r="E384" s="14" t="s">
        <v>34</v>
      </c>
      <c r="F384" s="28">
        <v>164.73740000000001</v>
      </c>
      <c r="G384" s="13">
        <v>109</v>
      </c>
      <c r="H384" s="75">
        <v>335</v>
      </c>
      <c r="I384" s="13">
        <v>1833</v>
      </c>
      <c r="J384" s="13">
        <v>1792</v>
      </c>
      <c r="K384" s="13">
        <v>344</v>
      </c>
      <c r="L384" s="15">
        <f t="shared" si="11"/>
        <v>70.066964285714292</v>
      </c>
    </row>
    <row r="385" spans="1:12" x14ac:dyDescent="0.25">
      <c r="A385" s="13">
        <v>36</v>
      </c>
      <c r="B385" s="80" t="str">
        <f t="shared" si="10"/>
        <v>2012Plzeň-Město</v>
      </c>
      <c r="C385" s="13">
        <v>2012</v>
      </c>
      <c r="D385" s="14" t="s">
        <v>136</v>
      </c>
      <c r="E385" s="14" t="s">
        <v>34</v>
      </c>
      <c r="F385" s="28">
        <v>305.47280000000001</v>
      </c>
      <c r="G385" s="13">
        <v>245</v>
      </c>
      <c r="H385" s="75">
        <v>599</v>
      </c>
      <c r="I385" s="13">
        <v>7922</v>
      </c>
      <c r="J385" s="13">
        <v>9901</v>
      </c>
      <c r="K385" s="13">
        <v>2877</v>
      </c>
      <c r="L385" s="15">
        <f t="shared" si="11"/>
        <v>106.06049893950106</v>
      </c>
    </row>
    <row r="386" spans="1:12" x14ac:dyDescent="0.25">
      <c r="A386" s="13">
        <v>37</v>
      </c>
      <c r="B386" s="80" t="str">
        <f t="shared" si="10"/>
        <v>2012Plzeň-sever</v>
      </c>
      <c r="C386" s="13">
        <v>2012</v>
      </c>
      <c r="D386" s="14" t="s">
        <v>39</v>
      </c>
      <c r="E386" s="14" t="s">
        <v>34</v>
      </c>
      <c r="F386" s="28">
        <v>250.14240000000001</v>
      </c>
      <c r="G386" s="13">
        <v>190</v>
      </c>
      <c r="H386" s="75">
        <v>433</v>
      </c>
      <c r="I386" s="13">
        <v>2693</v>
      </c>
      <c r="J386" s="13">
        <v>2571</v>
      </c>
      <c r="K386" s="13">
        <v>812</v>
      </c>
      <c r="L386" s="15">
        <f t="shared" si="11"/>
        <v>115.2781019058732</v>
      </c>
    </row>
    <row r="387" spans="1:12" x14ac:dyDescent="0.25">
      <c r="A387" s="13">
        <v>38</v>
      </c>
      <c r="B387" s="80" t="str">
        <f t="shared" si="10"/>
        <v>2012Rokycany</v>
      </c>
      <c r="C387" s="13">
        <v>2012</v>
      </c>
      <c r="D387" s="14" t="s">
        <v>40</v>
      </c>
      <c r="E387" s="14" t="s">
        <v>34</v>
      </c>
      <c r="F387" s="28">
        <v>142.3476</v>
      </c>
      <c r="G387" s="13">
        <v>102</v>
      </c>
      <c r="H387" s="75">
        <v>234</v>
      </c>
      <c r="I387" s="13">
        <v>1448</v>
      </c>
      <c r="J387" s="13">
        <v>1368</v>
      </c>
      <c r="K387" s="13">
        <v>387</v>
      </c>
      <c r="L387" s="15">
        <f t="shared" si="11"/>
        <v>103.25657894736842</v>
      </c>
    </row>
    <row r="388" spans="1:12" x14ac:dyDescent="0.25">
      <c r="A388" s="13">
        <v>39</v>
      </c>
      <c r="B388" s="80" t="str">
        <f t="shared" si="10"/>
        <v>2012Sokolov</v>
      </c>
      <c r="C388" s="13">
        <v>2012</v>
      </c>
      <c r="D388" s="14" t="s">
        <v>41</v>
      </c>
      <c r="E388" s="14" t="s">
        <v>34</v>
      </c>
      <c r="F388" s="28">
        <v>253.02189999999999</v>
      </c>
      <c r="G388" s="13">
        <v>241</v>
      </c>
      <c r="H388" s="75">
        <v>376</v>
      </c>
      <c r="I388" s="13">
        <v>3171</v>
      </c>
      <c r="J388" s="13">
        <v>3449</v>
      </c>
      <c r="K388" s="13">
        <v>1226</v>
      </c>
      <c r="L388" s="15">
        <f t="shared" si="11"/>
        <v>129.74485358074804</v>
      </c>
    </row>
    <row r="389" spans="1:12" x14ac:dyDescent="0.25">
      <c r="A389" s="13">
        <v>40</v>
      </c>
      <c r="B389" s="80" t="str">
        <f t="shared" si="10"/>
        <v>2012Tachov</v>
      </c>
      <c r="C389" s="13">
        <v>2012</v>
      </c>
      <c r="D389" s="14" t="s">
        <v>42</v>
      </c>
      <c r="E389" s="14" t="s">
        <v>34</v>
      </c>
      <c r="F389" s="28">
        <v>371.8329</v>
      </c>
      <c r="G389" s="13">
        <v>329</v>
      </c>
      <c r="H389" s="75">
        <v>678</v>
      </c>
      <c r="I389" s="13">
        <v>1781</v>
      </c>
      <c r="J389" s="13">
        <v>1842</v>
      </c>
      <c r="K389" s="13">
        <v>688</v>
      </c>
      <c r="L389" s="15">
        <f t="shared" si="11"/>
        <v>136.33007600434311</v>
      </c>
    </row>
    <row r="390" spans="1:12" x14ac:dyDescent="0.25">
      <c r="A390" s="13">
        <v>41</v>
      </c>
      <c r="B390" s="80" t="str">
        <f t="shared" si="10"/>
        <v>2012Česká Lípa</v>
      </c>
      <c r="C390" s="13">
        <v>2012</v>
      </c>
      <c r="D390" s="14" t="s">
        <v>43</v>
      </c>
      <c r="E390" s="14" t="s">
        <v>44</v>
      </c>
      <c r="F390" s="28">
        <v>375.14710000000002</v>
      </c>
      <c r="G390" s="13">
        <v>354</v>
      </c>
      <c r="H390" s="75">
        <v>558</v>
      </c>
      <c r="I390" s="13">
        <v>3961</v>
      </c>
      <c r="J390" s="13">
        <v>3503</v>
      </c>
      <c r="K390" s="13">
        <v>1807</v>
      </c>
      <c r="L390" s="15">
        <f t="shared" si="11"/>
        <v>188.28290037111046</v>
      </c>
    </row>
    <row r="391" spans="1:12" x14ac:dyDescent="0.25">
      <c r="A391" s="13">
        <v>42</v>
      </c>
      <c r="B391" s="80" t="str">
        <f t="shared" ref="B391:B454" si="12">CONCATENATE(C391,D391)</f>
        <v>2012Děčín</v>
      </c>
      <c r="C391" s="13">
        <v>2012</v>
      </c>
      <c r="D391" s="14" t="s">
        <v>45</v>
      </c>
      <c r="E391" s="14" t="s">
        <v>44</v>
      </c>
      <c r="F391" s="28">
        <v>358.9237</v>
      </c>
      <c r="G391" s="13">
        <v>288</v>
      </c>
      <c r="H391" s="75">
        <v>754</v>
      </c>
      <c r="I391" s="13">
        <v>3636</v>
      </c>
      <c r="J391" s="13">
        <v>3596</v>
      </c>
      <c r="K391" s="13">
        <v>2566</v>
      </c>
      <c r="L391" s="15">
        <f t="shared" ref="L391:L454" si="13">K391/J391*365</f>
        <v>260.45328142380424</v>
      </c>
    </row>
    <row r="392" spans="1:12" x14ac:dyDescent="0.25">
      <c r="A392" s="13">
        <v>43</v>
      </c>
      <c r="B392" s="80" t="str">
        <f t="shared" si="12"/>
        <v>2012Chomutov</v>
      </c>
      <c r="C392" s="13">
        <v>2012</v>
      </c>
      <c r="D392" s="14" t="s">
        <v>46</v>
      </c>
      <c r="E392" s="14" t="s">
        <v>44</v>
      </c>
      <c r="F392" s="28">
        <v>856.69529999999997</v>
      </c>
      <c r="G392" s="13">
        <v>828</v>
      </c>
      <c r="H392" s="75">
        <v>1442</v>
      </c>
      <c r="I392" s="13">
        <v>6803</v>
      </c>
      <c r="J392" s="13">
        <v>6581</v>
      </c>
      <c r="K392" s="13">
        <v>6398</v>
      </c>
      <c r="L392" s="15">
        <f t="shared" si="13"/>
        <v>354.85032669807021</v>
      </c>
    </row>
    <row r="393" spans="1:12" x14ac:dyDescent="0.25">
      <c r="A393" s="13">
        <v>44</v>
      </c>
      <c r="B393" s="80" t="str">
        <f t="shared" si="12"/>
        <v>2012Jablonec nad Nisou</v>
      </c>
      <c r="C393" s="13">
        <v>2012</v>
      </c>
      <c r="D393" s="14" t="s">
        <v>47</v>
      </c>
      <c r="E393" s="14" t="s">
        <v>44</v>
      </c>
      <c r="F393" s="28">
        <v>465.34160000000003</v>
      </c>
      <c r="G393" s="13">
        <v>450</v>
      </c>
      <c r="H393" s="75">
        <v>722</v>
      </c>
      <c r="I393" s="13">
        <v>3288</v>
      </c>
      <c r="J393" s="13">
        <v>2497</v>
      </c>
      <c r="K393" s="13">
        <v>2106</v>
      </c>
      <c r="L393" s="15">
        <f t="shared" si="13"/>
        <v>307.84541449739692</v>
      </c>
    </row>
    <row r="394" spans="1:12" x14ac:dyDescent="0.25">
      <c r="A394" s="13">
        <v>45</v>
      </c>
      <c r="B394" s="80" t="str">
        <f t="shared" si="12"/>
        <v>2012Liberec</v>
      </c>
      <c r="C394" s="13">
        <v>2012</v>
      </c>
      <c r="D394" s="14" t="s">
        <v>48</v>
      </c>
      <c r="E394" s="14" t="s">
        <v>44</v>
      </c>
      <c r="F394" s="28">
        <v>426.74400000000003</v>
      </c>
      <c r="G394" s="13">
        <v>345</v>
      </c>
      <c r="H394" s="75">
        <v>764</v>
      </c>
      <c r="I394" s="13">
        <v>5416</v>
      </c>
      <c r="J394" s="13">
        <v>4939</v>
      </c>
      <c r="K394" s="13">
        <v>3980</v>
      </c>
      <c r="L394" s="15">
        <f t="shared" si="13"/>
        <v>294.12836606600524</v>
      </c>
    </row>
    <row r="395" spans="1:12" x14ac:dyDescent="0.25">
      <c r="A395" s="13">
        <v>46</v>
      </c>
      <c r="B395" s="80" t="str">
        <f t="shared" si="12"/>
        <v>2012Litoměřice</v>
      </c>
      <c r="C395" s="13">
        <v>2012</v>
      </c>
      <c r="D395" s="14" t="s">
        <v>49</v>
      </c>
      <c r="E395" s="14" t="s">
        <v>44</v>
      </c>
      <c r="F395" s="28">
        <v>465.92020000000002</v>
      </c>
      <c r="G395" s="13">
        <v>387</v>
      </c>
      <c r="H395" s="75">
        <v>678</v>
      </c>
      <c r="I395" s="13">
        <v>2810</v>
      </c>
      <c r="J395" s="13">
        <v>3108</v>
      </c>
      <c r="K395" s="13">
        <v>1967</v>
      </c>
      <c r="L395" s="15">
        <f t="shared" si="13"/>
        <v>231.00225225225225</v>
      </c>
    </row>
    <row r="396" spans="1:12" x14ac:dyDescent="0.25">
      <c r="A396" s="13">
        <v>47</v>
      </c>
      <c r="B396" s="80" t="str">
        <f t="shared" si="12"/>
        <v>2012Louny</v>
      </c>
      <c r="C396" s="13">
        <v>2012</v>
      </c>
      <c r="D396" s="14" t="s">
        <v>50</v>
      </c>
      <c r="E396" s="14" t="s">
        <v>44</v>
      </c>
      <c r="F396" s="28">
        <v>513.57600000000002</v>
      </c>
      <c r="G396" s="13">
        <v>460</v>
      </c>
      <c r="H396" s="75">
        <v>805</v>
      </c>
      <c r="I396" s="13">
        <v>2326</v>
      </c>
      <c r="J396" s="13">
        <v>2148</v>
      </c>
      <c r="K396" s="13">
        <v>2108</v>
      </c>
      <c r="L396" s="15">
        <f t="shared" si="13"/>
        <v>358.2029795158287</v>
      </c>
    </row>
    <row r="397" spans="1:12" x14ac:dyDescent="0.25">
      <c r="A397" s="13">
        <v>48</v>
      </c>
      <c r="B397" s="80" t="str">
        <f t="shared" si="12"/>
        <v>2012Most</v>
      </c>
      <c r="C397" s="13">
        <v>2012</v>
      </c>
      <c r="D397" s="14" t="s">
        <v>51</v>
      </c>
      <c r="E397" s="14" t="s">
        <v>44</v>
      </c>
      <c r="F397" s="28">
        <v>475.59910000000002</v>
      </c>
      <c r="G397" s="13">
        <v>456</v>
      </c>
      <c r="H397" s="75">
        <v>763</v>
      </c>
      <c r="I397" s="13">
        <v>10175</v>
      </c>
      <c r="J397" s="13">
        <v>10306</v>
      </c>
      <c r="K397" s="13">
        <v>5359</v>
      </c>
      <c r="L397" s="15">
        <f t="shared" si="13"/>
        <v>189.79575004851543</v>
      </c>
    </row>
    <row r="398" spans="1:12" x14ac:dyDescent="0.25">
      <c r="A398" s="13">
        <v>49</v>
      </c>
      <c r="B398" s="80" t="str">
        <f t="shared" si="12"/>
        <v>2012Teplice</v>
      </c>
      <c r="C398" s="13">
        <v>2012</v>
      </c>
      <c r="D398" s="14" t="s">
        <v>52</v>
      </c>
      <c r="E398" s="14" t="s">
        <v>44</v>
      </c>
      <c r="F398" s="28">
        <v>443.97710000000001</v>
      </c>
      <c r="G398" s="13">
        <v>398</v>
      </c>
      <c r="H398" s="75">
        <v>709</v>
      </c>
      <c r="I398" s="13">
        <v>4080</v>
      </c>
      <c r="J398" s="13">
        <v>4223</v>
      </c>
      <c r="K398" s="13">
        <v>1874</v>
      </c>
      <c r="L398" s="15">
        <f t="shared" si="13"/>
        <v>161.97253137579921</v>
      </c>
    </row>
    <row r="399" spans="1:12" x14ac:dyDescent="0.25">
      <c r="A399" s="13">
        <v>50</v>
      </c>
      <c r="B399" s="80" t="str">
        <f t="shared" si="12"/>
        <v>2012Ústí nad Labem</v>
      </c>
      <c r="C399" s="13">
        <v>2012</v>
      </c>
      <c r="D399" s="14" t="s">
        <v>53</v>
      </c>
      <c r="E399" s="14" t="s">
        <v>44</v>
      </c>
      <c r="F399" s="28">
        <v>652.68849999999998</v>
      </c>
      <c r="G399" s="13">
        <v>698</v>
      </c>
      <c r="H399" s="75">
        <v>956</v>
      </c>
      <c r="I399" s="13">
        <v>5170</v>
      </c>
      <c r="J399" s="13">
        <v>5564</v>
      </c>
      <c r="K399" s="13">
        <v>4188</v>
      </c>
      <c r="L399" s="15">
        <f t="shared" si="13"/>
        <v>274.73400431344356</v>
      </c>
    </row>
    <row r="400" spans="1:12" x14ac:dyDescent="0.25">
      <c r="A400" s="13">
        <v>51</v>
      </c>
      <c r="B400" s="80" t="str">
        <f t="shared" si="12"/>
        <v>2012Havlíčkův Brod</v>
      </c>
      <c r="C400" s="13">
        <v>2012</v>
      </c>
      <c r="D400" s="14" t="s">
        <v>54</v>
      </c>
      <c r="E400" s="14" t="s">
        <v>55</v>
      </c>
      <c r="F400" s="28">
        <v>205.52690000000001</v>
      </c>
      <c r="G400" s="13">
        <v>171</v>
      </c>
      <c r="H400" s="75">
        <v>315</v>
      </c>
      <c r="I400" s="13">
        <v>1998</v>
      </c>
      <c r="J400" s="13">
        <v>1737</v>
      </c>
      <c r="K400" s="13">
        <v>669</v>
      </c>
      <c r="L400" s="15">
        <f t="shared" si="13"/>
        <v>140.57858376511226</v>
      </c>
    </row>
    <row r="401" spans="1:12" x14ac:dyDescent="0.25">
      <c r="A401" s="13">
        <v>52</v>
      </c>
      <c r="B401" s="80" t="str">
        <f t="shared" si="12"/>
        <v>2012Hradec Králové</v>
      </c>
      <c r="C401" s="13">
        <v>2012</v>
      </c>
      <c r="D401" s="14" t="s">
        <v>56</v>
      </c>
      <c r="E401" s="14" t="s">
        <v>55</v>
      </c>
      <c r="F401" s="28">
        <v>294.67970000000003</v>
      </c>
      <c r="G401" s="13">
        <v>252</v>
      </c>
      <c r="H401" s="75">
        <v>465</v>
      </c>
      <c r="I401" s="13">
        <v>6672</v>
      </c>
      <c r="J401" s="13">
        <v>6425</v>
      </c>
      <c r="K401" s="13">
        <v>2157</v>
      </c>
      <c r="L401" s="15">
        <f t="shared" si="13"/>
        <v>122.53774319066147</v>
      </c>
    </row>
    <row r="402" spans="1:12" x14ac:dyDescent="0.25">
      <c r="A402" s="13">
        <v>53</v>
      </c>
      <c r="B402" s="80" t="str">
        <f t="shared" si="12"/>
        <v>2012Chrudim</v>
      </c>
      <c r="C402" s="13">
        <v>2012</v>
      </c>
      <c r="D402" s="14" t="s">
        <v>57</v>
      </c>
      <c r="E402" s="14" t="s">
        <v>55</v>
      </c>
      <c r="F402" s="28">
        <v>340.86090000000002</v>
      </c>
      <c r="G402" s="13">
        <v>294</v>
      </c>
      <c r="H402" s="75">
        <v>595</v>
      </c>
      <c r="I402" s="13">
        <v>1620</v>
      </c>
      <c r="J402" s="13">
        <v>1750</v>
      </c>
      <c r="K402" s="13">
        <v>792</v>
      </c>
      <c r="L402" s="15">
        <f t="shared" si="13"/>
        <v>165.18857142857144</v>
      </c>
    </row>
    <row r="403" spans="1:12" x14ac:dyDescent="0.25">
      <c r="A403" s="13">
        <v>54</v>
      </c>
      <c r="B403" s="80" t="str">
        <f t="shared" si="12"/>
        <v>2012Jičín</v>
      </c>
      <c r="C403" s="13">
        <v>2012</v>
      </c>
      <c r="D403" s="14" t="s">
        <v>58</v>
      </c>
      <c r="E403" s="14" t="s">
        <v>55</v>
      </c>
      <c r="F403" s="28">
        <v>311.80099999999999</v>
      </c>
      <c r="G403" s="13">
        <v>234</v>
      </c>
      <c r="H403" s="75">
        <v>622</v>
      </c>
      <c r="I403" s="13">
        <v>1549</v>
      </c>
      <c r="J403" s="13">
        <v>1657</v>
      </c>
      <c r="K403" s="13">
        <v>611</v>
      </c>
      <c r="L403" s="15">
        <f t="shared" si="13"/>
        <v>134.58961979480989</v>
      </c>
    </row>
    <row r="404" spans="1:12" x14ac:dyDescent="0.25">
      <c r="A404" s="13">
        <v>55</v>
      </c>
      <c r="B404" s="80" t="str">
        <f t="shared" si="12"/>
        <v>2012Náchod</v>
      </c>
      <c r="C404" s="13">
        <v>2012</v>
      </c>
      <c r="D404" s="14" t="s">
        <v>59</v>
      </c>
      <c r="E404" s="14" t="s">
        <v>55</v>
      </c>
      <c r="F404" s="28">
        <v>162.2354</v>
      </c>
      <c r="G404" s="13">
        <v>133</v>
      </c>
      <c r="H404" s="75">
        <v>248</v>
      </c>
      <c r="I404" s="13">
        <v>2462</v>
      </c>
      <c r="J404" s="13">
        <v>2369</v>
      </c>
      <c r="K404" s="13">
        <v>513</v>
      </c>
      <c r="L404" s="15">
        <f t="shared" si="13"/>
        <v>79.039679189531455</v>
      </c>
    </row>
    <row r="405" spans="1:12" x14ac:dyDescent="0.25">
      <c r="A405" s="13">
        <v>56</v>
      </c>
      <c r="B405" s="80" t="str">
        <f t="shared" si="12"/>
        <v>2012Pardubice</v>
      </c>
      <c r="C405" s="13">
        <v>2012</v>
      </c>
      <c r="D405" s="14" t="s">
        <v>60</v>
      </c>
      <c r="E405" s="14" t="s">
        <v>55</v>
      </c>
      <c r="F405" s="28">
        <v>424.64249999999998</v>
      </c>
      <c r="G405" s="13">
        <v>397</v>
      </c>
      <c r="H405" s="75">
        <v>687</v>
      </c>
      <c r="I405" s="13">
        <v>4586</v>
      </c>
      <c r="J405" s="13">
        <v>4544</v>
      </c>
      <c r="K405" s="13">
        <v>2196</v>
      </c>
      <c r="L405" s="15">
        <f t="shared" si="13"/>
        <v>176.39524647887325</v>
      </c>
    </row>
    <row r="406" spans="1:12" x14ac:dyDescent="0.25">
      <c r="A406" s="13">
        <v>57</v>
      </c>
      <c r="B406" s="80" t="str">
        <f t="shared" si="12"/>
        <v>2012Rychnov nad Kněžnou</v>
      </c>
      <c r="C406" s="13">
        <v>2012</v>
      </c>
      <c r="D406" s="14" t="s">
        <v>61</v>
      </c>
      <c r="E406" s="14" t="s">
        <v>55</v>
      </c>
      <c r="F406" s="28">
        <v>307.92630000000003</v>
      </c>
      <c r="G406" s="13">
        <v>235</v>
      </c>
      <c r="H406" s="75">
        <v>599</v>
      </c>
      <c r="I406" s="13">
        <v>1477</v>
      </c>
      <c r="J406" s="13">
        <v>1534</v>
      </c>
      <c r="K406" s="13">
        <v>525</v>
      </c>
      <c r="L406" s="15">
        <f t="shared" si="13"/>
        <v>124.91851368970013</v>
      </c>
    </row>
    <row r="407" spans="1:12" x14ac:dyDescent="0.25">
      <c r="A407" s="13">
        <v>58</v>
      </c>
      <c r="B407" s="80" t="str">
        <f t="shared" si="12"/>
        <v>2012Semily</v>
      </c>
      <c r="C407" s="13">
        <v>2012</v>
      </c>
      <c r="D407" s="14" t="s">
        <v>62</v>
      </c>
      <c r="E407" s="14" t="s">
        <v>55</v>
      </c>
      <c r="F407" s="28">
        <v>388.65249999999997</v>
      </c>
      <c r="G407" s="13">
        <v>320</v>
      </c>
      <c r="H407" s="75">
        <v>763</v>
      </c>
      <c r="I407" s="13">
        <v>1143</v>
      </c>
      <c r="J407" s="13">
        <v>1202</v>
      </c>
      <c r="K407" s="13">
        <v>642</v>
      </c>
      <c r="L407" s="15">
        <f t="shared" si="13"/>
        <v>194.95008319467553</v>
      </c>
    </row>
    <row r="408" spans="1:12" x14ac:dyDescent="0.25">
      <c r="A408" s="13">
        <v>59</v>
      </c>
      <c r="B408" s="80" t="str">
        <f t="shared" si="12"/>
        <v>2012Svitavy</v>
      </c>
      <c r="C408" s="13">
        <v>2012</v>
      </c>
      <c r="D408" s="14" t="s">
        <v>63</v>
      </c>
      <c r="E408" s="14" t="s">
        <v>55</v>
      </c>
      <c r="F408" s="28">
        <v>190.76769999999999</v>
      </c>
      <c r="G408" s="13">
        <v>173</v>
      </c>
      <c r="H408" s="75">
        <v>288</v>
      </c>
      <c r="I408" s="13">
        <v>1832</v>
      </c>
      <c r="J408" s="13">
        <v>1825</v>
      </c>
      <c r="K408" s="13">
        <v>510</v>
      </c>
      <c r="L408" s="15">
        <f t="shared" si="13"/>
        <v>102</v>
      </c>
    </row>
    <row r="409" spans="1:12" x14ac:dyDescent="0.25">
      <c r="A409" s="13">
        <v>60</v>
      </c>
      <c r="B409" s="80" t="str">
        <f t="shared" si="12"/>
        <v>2012Trutnov</v>
      </c>
      <c r="C409" s="13">
        <v>2012</v>
      </c>
      <c r="D409" s="14" t="s">
        <v>64</v>
      </c>
      <c r="E409" s="14" t="s">
        <v>55</v>
      </c>
      <c r="F409" s="28">
        <v>222.01929999999999</v>
      </c>
      <c r="G409" s="13">
        <v>180</v>
      </c>
      <c r="H409" s="75">
        <v>336</v>
      </c>
      <c r="I409" s="13">
        <v>3157</v>
      </c>
      <c r="J409" s="13">
        <v>2959</v>
      </c>
      <c r="K409" s="13">
        <v>1072</v>
      </c>
      <c r="L409" s="15">
        <f t="shared" si="13"/>
        <v>132.2338627914836</v>
      </c>
    </row>
    <row r="410" spans="1:12" x14ac:dyDescent="0.25">
      <c r="A410" s="13">
        <v>61</v>
      </c>
      <c r="B410" s="80" t="str">
        <f t="shared" si="12"/>
        <v>2012Ústí nad Orlicí</v>
      </c>
      <c r="C410" s="13">
        <v>2012</v>
      </c>
      <c r="D410" s="14" t="s">
        <v>65</v>
      </c>
      <c r="E410" s="14" t="s">
        <v>55</v>
      </c>
      <c r="F410" s="28">
        <v>220.6412</v>
      </c>
      <c r="G410" s="13">
        <v>153</v>
      </c>
      <c r="H410" s="75">
        <v>474</v>
      </c>
      <c r="I410" s="13">
        <v>2521</v>
      </c>
      <c r="J410" s="13">
        <v>2473</v>
      </c>
      <c r="K410" s="13">
        <v>890</v>
      </c>
      <c r="L410" s="15">
        <f t="shared" si="13"/>
        <v>131.35867367569753</v>
      </c>
    </row>
    <row r="411" spans="1:12" x14ac:dyDescent="0.25">
      <c r="A411" s="13">
        <v>62</v>
      </c>
      <c r="B411" s="80" t="str">
        <f t="shared" si="12"/>
        <v>2012Blansko</v>
      </c>
      <c r="C411" s="13">
        <v>2012</v>
      </c>
      <c r="D411" s="14" t="s">
        <v>66</v>
      </c>
      <c r="E411" s="14" t="s">
        <v>67</v>
      </c>
      <c r="F411" s="28">
        <v>260.61099999999999</v>
      </c>
      <c r="G411" s="13">
        <v>206</v>
      </c>
      <c r="H411" s="75">
        <v>384</v>
      </c>
      <c r="I411" s="13">
        <v>2118</v>
      </c>
      <c r="J411" s="13">
        <v>2304</v>
      </c>
      <c r="K411" s="13">
        <v>759</v>
      </c>
      <c r="L411" s="15">
        <f t="shared" si="13"/>
        <v>120.24088541666666</v>
      </c>
    </row>
    <row r="412" spans="1:12" x14ac:dyDescent="0.25">
      <c r="A412" s="13">
        <v>63</v>
      </c>
      <c r="B412" s="80" t="str">
        <f t="shared" si="12"/>
        <v>2012Brno-město</v>
      </c>
      <c r="C412" s="13">
        <v>2012</v>
      </c>
      <c r="D412" s="14" t="s">
        <v>68</v>
      </c>
      <c r="E412" s="14" t="s">
        <v>67</v>
      </c>
      <c r="F412" s="28">
        <v>725.42550000000006</v>
      </c>
      <c r="G412" s="13">
        <v>638</v>
      </c>
      <c r="H412" s="75">
        <v>1360</v>
      </c>
      <c r="I412" s="13">
        <v>19059</v>
      </c>
      <c r="J412" s="13">
        <v>21601</v>
      </c>
      <c r="K412" s="13">
        <v>17065</v>
      </c>
      <c r="L412" s="15">
        <f t="shared" si="13"/>
        <v>288.35354844683116</v>
      </c>
    </row>
    <row r="413" spans="1:12" x14ac:dyDescent="0.25">
      <c r="A413" s="13">
        <v>64</v>
      </c>
      <c r="B413" s="80" t="str">
        <f t="shared" si="12"/>
        <v>2012Brno-venkov</v>
      </c>
      <c r="C413" s="13">
        <v>2012</v>
      </c>
      <c r="D413" s="14" t="s">
        <v>69</v>
      </c>
      <c r="E413" s="14" t="s">
        <v>67</v>
      </c>
      <c r="F413" s="28">
        <v>392.11950000000002</v>
      </c>
      <c r="G413" s="13">
        <v>282.5</v>
      </c>
      <c r="H413" s="75">
        <v>713</v>
      </c>
      <c r="I413" s="13">
        <v>3602</v>
      </c>
      <c r="J413" s="13">
        <v>3670</v>
      </c>
      <c r="K413" s="13">
        <v>2201</v>
      </c>
      <c r="L413" s="15">
        <f t="shared" si="13"/>
        <v>218.90054495912807</v>
      </c>
    </row>
    <row r="414" spans="1:12" x14ac:dyDescent="0.25">
      <c r="A414" s="13">
        <v>65</v>
      </c>
      <c r="B414" s="80" t="str">
        <f t="shared" si="12"/>
        <v>2012Břeclav</v>
      </c>
      <c r="C414" s="13">
        <v>2012</v>
      </c>
      <c r="D414" s="14" t="s">
        <v>70</v>
      </c>
      <c r="E414" s="14" t="s">
        <v>67</v>
      </c>
      <c r="F414" s="28">
        <v>618.70309999999995</v>
      </c>
      <c r="G414" s="13">
        <v>465</v>
      </c>
      <c r="H414" s="75">
        <v>1343</v>
      </c>
      <c r="I414" s="13">
        <v>2828</v>
      </c>
      <c r="J414" s="13">
        <v>2701</v>
      </c>
      <c r="K414" s="13">
        <v>2940</v>
      </c>
      <c r="L414" s="15">
        <f t="shared" si="13"/>
        <v>397.29729729729729</v>
      </c>
    </row>
    <row r="415" spans="1:12" x14ac:dyDescent="0.25">
      <c r="A415" s="13">
        <v>66</v>
      </c>
      <c r="B415" s="80" t="str">
        <f t="shared" si="12"/>
        <v>2012Hodonín</v>
      </c>
      <c r="C415" s="13">
        <v>2012</v>
      </c>
      <c r="D415" s="14" t="s">
        <v>71</v>
      </c>
      <c r="E415" s="14" t="s">
        <v>67</v>
      </c>
      <c r="F415" s="28">
        <v>445.51479999999998</v>
      </c>
      <c r="G415" s="13">
        <v>391</v>
      </c>
      <c r="H415" s="75">
        <v>733</v>
      </c>
      <c r="I415" s="13">
        <v>3647</v>
      </c>
      <c r="J415" s="13">
        <v>3847</v>
      </c>
      <c r="K415" s="13">
        <v>2131</v>
      </c>
      <c r="L415" s="15">
        <f t="shared" si="13"/>
        <v>202.18741876787107</v>
      </c>
    </row>
    <row r="416" spans="1:12" x14ac:dyDescent="0.25">
      <c r="A416" s="13">
        <v>67</v>
      </c>
      <c r="B416" s="80" t="str">
        <f t="shared" si="12"/>
        <v>2012Jihlava</v>
      </c>
      <c r="C416" s="13">
        <v>2012</v>
      </c>
      <c r="D416" s="14" t="s">
        <v>72</v>
      </c>
      <c r="E416" s="14" t="s">
        <v>67</v>
      </c>
      <c r="F416" s="28">
        <v>268.96190000000001</v>
      </c>
      <c r="G416" s="13">
        <v>232</v>
      </c>
      <c r="H416" s="75">
        <v>414</v>
      </c>
      <c r="I416" s="13">
        <v>3161</v>
      </c>
      <c r="J416" s="13">
        <v>2846</v>
      </c>
      <c r="K416" s="13">
        <v>1249</v>
      </c>
      <c r="L416" s="15">
        <f t="shared" si="13"/>
        <v>160.18446943078004</v>
      </c>
    </row>
    <row r="417" spans="1:12" x14ac:dyDescent="0.25">
      <c r="A417" s="13">
        <v>68</v>
      </c>
      <c r="B417" s="80" t="str">
        <f t="shared" si="12"/>
        <v>2012Kroměříž</v>
      </c>
      <c r="C417" s="13">
        <v>2012</v>
      </c>
      <c r="D417" s="14" t="s">
        <v>73</v>
      </c>
      <c r="E417" s="14" t="s">
        <v>67</v>
      </c>
      <c r="F417" s="28">
        <v>312.48059999999998</v>
      </c>
      <c r="G417" s="13">
        <v>272</v>
      </c>
      <c r="H417" s="75">
        <v>511</v>
      </c>
      <c r="I417" s="13">
        <v>2653</v>
      </c>
      <c r="J417" s="13">
        <v>2710</v>
      </c>
      <c r="K417" s="13">
        <v>1151</v>
      </c>
      <c r="L417" s="15">
        <f t="shared" si="13"/>
        <v>155.02398523985241</v>
      </c>
    </row>
    <row r="418" spans="1:12" x14ac:dyDescent="0.25">
      <c r="A418" s="13">
        <v>69</v>
      </c>
      <c r="B418" s="80" t="str">
        <f t="shared" si="12"/>
        <v>2012Prostějov</v>
      </c>
      <c r="C418" s="13">
        <v>2012</v>
      </c>
      <c r="D418" s="14" t="s">
        <v>74</v>
      </c>
      <c r="E418" s="14" t="s">
        <v>67</v>
      </c>
      <c r="F418" s="28">
        <v>354.85879999999997</v>
      </c>
      <c r="G418" s="13">
        <v>292</v>
      </c>
      <c r="H418" s="75">
        <v>636</v>
      </c>
      <c r="I418" s="13">
        <v>2809</v>
      </c>
      <c r="J418" s="13">
        <v>2869</v>
      </c>
      <c r="K418" s="13">
        <v>1158</v>
      </c>
      <c r="L418" s="15">
        <f t="shared" si="13"/>
        <v>147.32310909724643</v>
      </c>
    </row>
    <row r="419" spans="1:12" x14ac:dyDescent="0.25">
      <c r="A419" s="13">
        <v>70</v>
      </c>
      <c r="B419" s="80" t="str">
        <f t="shared" si="12"/>
        <v>2012Třebíč</v>
      </c>
      <c r="C419" s="13">
        <v>2012</v>
      </c>
      <c r="D419" s="14" t="s">
        <v>75</v>
      </c>
      <c r="E419" s="14" t="s">
        <v>67</v>
      </c>
      <c r="F419" s="28">
        <v>253.7963</v>
      </c>
      <c r="G419" s="13">
        <v>218</v>
      </c>
      <c r="H419" s="75">
        <v>417</v>
      </c>
      <c r="I419" s="13">
        <v>2291</v>
      </c>
      <c r="J419" s="13">
        <v>2228</v>
      </c>
      <c r="K419" s="13">
        <v>712</v>
      </c>
      <c r="L419" s="15">
        <f t="shared" si="13"/>
        <v>116.6427289048474</v>
      </c>
    </row>
    <row r="420" spans="1:12" x14ac:dyDescent="0.25">
      <c r="A420" s="13">
        <v>71</v>
      </c>
      <c r="B420" s="80" t="str">
        <f t="shared" si="12"/>
        <v>2012Uherské Hradiště</v>
      </c>
      <c r="C420" s="13">
        <v>2012</v>
      </c>
      <c r="D420" s="14" t="s">
        <v>76</v>
      </c>
      <c r="E420" s="14" t="s">
        <v>67</v>
      </c>
      <c r="F420" s="28">
        <v>411.64359999999999</v>
      </c>
      <c r="G420" s="13">
        <v>330</v>
      </c>
      <c r="H420" s="75">
        <v>811</v>
      </c>
      <c r="I420" s="13">
        <v>2919</v>
      </c>
      <c r="J420" s="13">
        <v>3390</v>
      </c>
      <c r="K420" s="13">
        <v>1433</v>
      </c>
      <c r="L420" s="15">
        <f t="shared" si="13"/>
        <v>154.29056047197639</v>
      </c>
    </row>
    <row r="421" spans="1:12" x14ac:dyDescent="0.25">
      <c r="A421" s="13">
        <v>72</v>
      </c>
      <c r="B421" s="80" t="str">
        <f t="shared" si="12"/>
        <v>2012Vyškov</v>
      </c>
      <c r="C421" s="13">
        <v>2012</v>
      </c>
      <c r="D421" s="14" t="s">
        <v>77</v>
      </c>
      <c r="E421" s="14" t="s">
        <v>67</v>
      </c>
      <c r="F421" s="28">
        <v>439.07979999999998</v>
      </c>
      <c r="G421" s="13">
        <v>306</v>
      </c>
      <c r="H421" s="75">
        <v>934</v>
      </c>
      <c r="I421" s="13">
        <v>1813</v>
      </c>
      <c r="J421" s="13">
        <v>1997</v>
      </c>
      <c r="K421" s="13">
        <v>920</v>
      </c>
      <c r="L421" s="15">
        <f t="shared" si="13"/>
        <v>168.15222834251375</v>
      </c>
    </row>
    <row r="422" spans="1:12" x14ac:dyDescent="0.25">
      <c r="A422" s="13">
        <v>73</v>
      </c>
      <c r="B422" s="80" t="str">
        <f t="shared" si="12"/>
        <v>2012Zlín</v>
      </c>
      <c r="C422" s="13">
        <v>2012</v>
      </c>
      <c r="D422" s="14" t="s">
        <v>78</v>
      </c>
      <c r="E422" s="14" t="s">
        <v>67</v>
      </c>
      <c r="F422" s="28">
        <v>245.9605</v>
      </c>
      <c r="G422" s="13">
        <v>147</v>
      </c>
      <c r="H422" s="75">
        <v>463.5</v>
      </c>
      <c r="I422" s="13">
        <v>5942</v>
      </c>
      <c r="J422" s="13">
        <v>6092</v>
      </c>
      <c r="K422" s="13">
        <v>1950</v>
      </c>
      <c r="L422" s="15">
        <f t="shared" si="13"/>
        <v>116.83355219960605</v>
      </c>
    </row>
    <row r="423" spans="1:12" x14ac:dyDescent="0.25">
      <c r="A423" s="13">
        <v>74</v>
      </c>
      <c r="B423" s="80" t="str">
        <f t="shared" si="12"/>
        <v>2012Znojmo</v>
      </c>
      <c r="C423" s="13">
        <v>2012</v>
      </c>
      <c r="D423" s="14" t="s">
        <v>79</v>
      </c>
      <c r="E423" s="14" t="s">
        <v>67</v>
      </c>
      <c r="F423" s="28">
        <v>400.34320000000002</v>
      </c>
      <c r="G423" s="13">
        <v>373</v>
      </c>
      <c r="H423" s="75">
        <v>578</v>
      </c>
      <c r="I423" s="13">
        <v>3812</v>
      </c>
      <c r="J423" s="13">
        <v>3333</v>
      </c>
      <c r="K423" s="13">
        <v>2298</v>
      </c>
      <c r="L423" s="15">
        <f t="shared" si="13"/>
        <v>251.65616561656168</v>
      </c>
    </row>
    <row r="424" spans="1:12" x14ac:dyDescent="0.25">
      <c r="A424" s="13">
        <v>75</v>
      </c>
      <c r="B424" s="80" t="str">
        <f t="shared" si="12"/>
        <v>2012Žďár nad Sázavou</v>
      </c>
      <c r="C424" s="13">
        <v>2012</v>
      </c>
      <c r="D424" s="14" t="s">
        <v>80</v>
      </c>
      <c r="E424" s="14" t="s">
        <v>67</v>
      </c>
      <c r="F424" s="28">
        <v>351.4984</v>
      </c>
      <c r="G424" s="13">
        <v>252</v>
      </c>
      <c r="H424" s="75">
        <v>564</v>
      </c>
      <c r="I424" s="13">
        <v>2408</v>
      </c>
      <c r="J424" s="13">
        <v>2081</v>
      </c>
      <c r="K424" s="13">
        <v>1341</v>
      </c>
      <c r="L424" s="15">
        <f t="shared" si="13"/>
        <v>235.20663142719849</v>
      </c>
    </row>
    <row r="425" spans="1:12" x14ac:dyDescent="0.25">
      <c r="A425" s="13">
        <v>76</v>
      </c>
      <c r="B425" s="80" t="str">
        <f t="shared" si="12"/>
        <v>2012Bruntál</v>
      </c>
      <c r="C425" s="13">
        <v>2012</v>
      </c>
      <c r="D425" s="14" t="s">
        <v>81</v>
      </c>
      <c r="E425" s="14" t="s">
        <v>82</v>
      </c>
      <c r="F425" s="28">
        <v>336.37299999999999</v>
      </c>
      <c r="G425" s="13">
        <v>314</v>
      </c>
      <c r="H425" s="75">
        <v>542</v>
      </c>
      <c r="I425" s="13">
        <v>3525</v>
      </c>
      <c r="J425" s="13">
        <v>3421</v>
      </c>
      <c r="K425" s="13">
        <v>1727</v>
      </c>
      <c r="L425" s="15">
        <f t="shared" si="13"/>
        <v>184.26045016077168</v>
      </c>
    </row>
    <row r="426" spans="1:12" x14ac:dyDescent="0.25">
      <c r="A426" s="13">
        <v>77</v>
      </c>
      <c r="B426" s="80" t="str">
        <f t="shared" si="12"/>
        <v>2012Frýdek-Místek</v>
      </c>
      <c r="C426" s="13">
        <v>2012</v>
      </c>
      <c r="D426" s="14" t="s">
        <v>83</v>
      </c>
      <c r="E426" s="14" t="s">
        <v>82</v>
      </c>
      <c r="F426" s="28">
        <v>360.58409999999998</v>
      </c>
      <c r="G426" s="13">
        <v>316</v>
      </c>
      <c r="H426" s="75">
        <v>600</v>
      </c>
      <c r="I426" s="13">
        <v>5364</v>
      </c>
      <c r="J426" s="13">
        <v>5063</v>
      </c>
      <c r="K426" s="13">
        <v>2847</v>
      </c>
      <c r="L426" s="15">
        <f t="shared" si="13"/>
        <v>205.24491408255975</v>
      </c>
    </row>
    <row r="427" spans="1:12" x14ac:dyDescent="0.25">
      <c r="A427" s="13">
        <v>78</v>
      </c>
      <c r="B427" s="80" t="str">
        <f t="shared" si="12"/>
        <v>2012Jeseník</v>
      </c>
      <c r="C427" s="13">
        <v>2012</v>
      </c>
      <c r="D427" s="14" t="s">
        <v>84</v>
      </c>
      <c r="E427" s="14" t="s">
        <v>82</v>
      </c>
      <c r="F427" s="28">
        <v>313.6431</v>
      </c>
      <c r="G427" s="13">
        <v>233</v>
      </c>
      <c r="H427" s="75">
        <v>574</v>
      </c>
      <c r="I427" s="13">
        <v>956</v>
      </c>
      <c r="J427" s="13">
        <v>887</v>
      </c>
      <c r="K427" s="13">
        <v>576</v>
      </c>
      <c r="L427" s="15">
        <f t="shared" si="13"/>
        <v>237.02367531003381</v>
      </c>
    </row>
    <row r="428" spans="1:12" x14ac:dyDescent="0.25">
      <c r="A428" s="13">
        <v>79</v>
      </c>
      <c r="B428" s="80" t="str">
        <f t="shared" si="12"/>
        <v>2012Karviná</v>
      </c>
      <c r="C428" s="13">
        <v>2012</v>
      </c>
      <c r="D428" s="14" t="s">
        <v>85</v>
      </c>
      <c r="E428" s="14" t="s">
        <v>82</v>
      </c>
      <c r="F428" s="28">
        <v>282.3723</v>
      </c>
      <c r="G428" s="13">
        <v>268</v>
      </c>
      <c r="H428" s="75">
        <v>469</v>
      </c>
      <c r="I428" s="13">
        <v>8728</v>
      </c>
      <c r="J428" s="13">
        <v>8393</v>
      </c>
      <c r="K428" s="13">
        <v>2904</v>
      </c>
      <c r="L428" s="15">
        <f t="shared" si="13"/>
        <v>126.29095674967236</v>
      </c>
    </row>
    <row r="429" spans="1:12" x14ac:dyDescent="0.25">
      <c r="A429" s="13">
        <v>80</v>
      </c>
      <c r="B429" s="80" t="str">
        <f t="shared" si="12"/>
        <v>2012Nový Jičín</v>
      </c>
      <c r="C429" s="13">
        <v>2012</v>
      </c>
      <c r="D429" s="14" t="s">
        <v>86</v>
      </c>
      <c r="E429" s="14" t="s">
        <v>82</v>
      </c>
      <c r="F429" s="28">
        <v>169.60319999999999</v>
      </c>
      <c r="G429" s="13">
        <v>133</v>
      </c>
      <c r="H429" s="75">
        <v>275</v>
      </c>
      <c r="I429" s="13">
        <v>3832</v>
      </c>
      <c r="J429" s="13">
        <v>4004</v>
      </c>
      <c r="K429" s="13">
        <v>1109</v>
      </c>
      <c r="L429" s="15">
        <f t="shared" si="13"/>
        <v>101.09515484515484</v>
      </c>
    </row>
    <row r="430" spans="1:12" x14ac:dyDescent="0.25">
      <c r="A430" s="13">
        <v>81</v>
      </c>
      <c r="B430" s="80" t="str">
        <f t="shared" si="12"/>
        <v>2012Olomouc</v>
      </c>
      <c r="C430" s="13">
        <v>2012</v>
      </c>
      <c r="D430" s="14" t="s">
        <v>87</v>
      </c>
      <c r="E430" s="14" t="s">
        <v>82</v>
      </c>
      <c r="F430" s="28">
        <v>197.25139999999999</v>
      </c>
      <c r="G430" s="13">
        <v>154</v>
      </c>
      <c r="H430" s="75">
        <v>328</v>
      </c>
      <c r="I430" s="13">
        <v>7895</v>
      </c>
      <c r="J430" s="13">
        <v>7861</v>
      </c>
      <c r="K430" s="13">
        <v>1750</v>
      </c>
      <c r="L430" s="15">
        <f t="shared" si="13"/>
        <v>81.255565449688334</v>
      </c>
    </row>
    <row r="431" spans="1:12" x14ac:dyDescent="0.25">
      <c r="A431" s="13">
        <v>82</v>
      </c>
      <c r="B431" s="80" t="str">
        <f t="shared" si="12"/>
        <v>2012Opava</v>
      </c>
      <c r="C431" s="13">
        <v>2012</v>
      </c>
      <c r="D431" s="14" t="s">
        <v>88</v>
      </c>
      <c r="E431" s="14" t="s">
        <v>82</v>
      </c>
      <c r="F431" s="28">
        <v>317.22129999999999</v>
      </c>
      <c r="G431" s="13">
        <v>274</v>
      </c>
      <c r="H431" s="75">
        <v>530</v>
      </c>
      <c r="I431" s="13">
        <v>3399</v>
      </c>
      <c r="J431" s="13">
        <v>3543</v>
      </c>
      <c r="K431" s="13">
        <v>1531</v>
      </c>
      <c r="L431" s="15">
        <f t="shared" si="13"/>
        <v>157.72368049675416</v>
      </c>
    </row>
    <row r="432" spans="1:12" x14ac:dyDescent="0.25">
      <c r="A432" s="13">
        <v>83</v>
      </c>
      <c r="B432" s="80" t="str">
        <f t="shared" si="12"/>
        <v>2012Ostrava</v>
      </c>
      <c r="C432" s="13">
        <v>2012</v>
      </c>
      <c r="D432" s="14" t="s">
        <v>89</v>
      </c>
      <c r="E432" s="14" t="s">
        <v>82</v>
      </c>
      <c r="F432" s="28">
        <v>560.20370000000003</v>
      </c>
      <c r="G432" s="13">
        <v>554</v>
      </c>
      <c r="H432" s="75">
        <v>878</v>
      </c>
      <c r="I432" s="13">
        <v>17544</v>
      </c>
      <c r="J432" s="13">
        <v>15835</v>
      </c>
      <c r="K432" s="13">
        <v>12001</v>
      </c>
      <c r="L432" s="15">
        <f t="shared" si="13"/>
        <v>276.6255131038838</v>
      </c>
    </row>
    <row r="433" spans="1:12" x14ac:dyDescent="0.25">
      <c r="A433" s="13">
        <v>84</v>
      </c>
      <c r="B433" s="80" t="str">
        <f t="shared" si="12"/>
        <v>2012Přerov</v>
      </c>
      <c r="C433" s="13">
        <v>2012</v>
      </c>
      <c r="D433" s="14" t="s">
        <v>90</v>
      </c>
      <c r="E433" s="14" t="s">
        <v>82</v>
      </c>
      <c r="F433" s="28">
        <v>190.86349999999999</v>
      </c>
      <c r="G433" s="13">
        <v>152</v>
      </c>
      <c r="H433" s="75">
        <v>313</v>
      </c>
      <c r="I433" s="13">
        <v>2894</v>
      </c>
      <c r="J433" s="13">
        <v>2857</v>
      </c>
      <c r="K433" s="13">
        <v>707</v>
      </c>
      <c r="L433" s="15">
        <f t="shared" si="13"/>
        <v>90.32376618830942</v>
      </c>
    </row>
    <row r="434" spans="1:12" x14ac:dyDescent="0.25">
      <c r="A434" s="13">
        <v>85</v>
      </c>
      <c r="B434" s="80" t="str">
        <f t="shared" si="12"/>
        <v>2012Šumperk</v>
      </c>
      <c r="C434" s="13">
        <v>2012</v>
      </c>
      <c r="D434" s="14" t="s">
        <v>91</v>
      </c>
      <c r="E434" s="14" t="s">
        <v>82</v>
      </c>
      <c r="F434" s="28">
        <v>333.55840000000001</v>
      </c>
      <c r="G434" s="13">
        <v>279</v>
      </c>
      <c r="H434" s="75">
        <v>654</v>
      </c>
      <c r="I434" s="13">
        <v>2634</v>
      </c>
      <c r="J434" s="13">
        <v>2702</v>
      </c>
      <c r="K434" s="13">
        <v>1360</v>
      </c>
      <c r="L434" s="15">
        <f t="shared" si="13"/>
        <v>183.71576609918577</v>
      </c>
    </row>
    <row r="435" spans="1:12" x14ac:dyDescent="0.25">
      <c r="A435" s="13">
        <v>86</v>
      </c>
      <c r="B435" s="80" t="str">
        <f t="shared" si="12"/>
        <v>2012Vsetín</v>
      </c>
      <c r="C435" s="13">
        <v>2012</v>
      </c>
      <c r="D435" s="14" t="s">
        <v>92</v>
      </c>
      <c r="E435" s="14" t="s">
        <v>82</v>
      </c>
      <c r="F435" s="28">
        <v>288.11799999999999</v>
      </c>
      <c r="G435" s="13">
        <v>231</v>
      </c>
      <c r="H435" s="75">
        <v>482</v>
      </c>
      <c r="I435" s="13">
        <v>2299</v>
      </c>
      <c r="J435" s="13">
        <v>2380</v>
      </c>
      <c r="K435" s="13">
        <v>912</v>
      </c>
      <c r="L435" s="15">
        <f t="shared" si="13"/>
        <v>139.8655462184874</v>
      </c>
    </row>
    <row r="436" spans="1:12" x14ac:dyDescent="0.25">
      <c r="A436" s="13">
        <v>1</v>
      </c>
      <c r="B436" s="80" t="str">
        <f t="shared" si="12"/>
        <v>2013Praha 1</v>
      </c>
      <c r="C436" s="13">
        <v>2013</v>
      </c>
      <c r="D436" s="14" t="s">
        <v>2</v>
      </c>
      <c r="E436" s="14" t="s">
        <v>3</v>
      </c>
      <c r="F436" s="28">
        <v>199.17359999999999</v>
      </c>
      <c r="G436" s="13">
        <v>118</v>
      </c>
      <c r="H436" s="75">
        <v>408</v>
      </c>
      <c r="I436" s="13">
        <v>26259</v>
      </c>
      <c r="J436" s="13">
        <v>24098</v>
      </c>
      <c r="K436" s="13">
        <v>11051</v>
      </c>
      <c r="L436" s="15">
        <f t="shared" si="13"/>
        <v>167.3838077848784</v>
      </c>
    </row>
    <row r="437" spans="1:12" x14ac:dyDescent="0.25">
      <c r="A437" s="13">
        <v>2</v>
      </c>
      <c r="B437" s="80" t="str">
        <f t="shared" si="12"/>
        <v>2013Praha 2</v>
      </c>
      <c r="C437" s="13">
        <v>2013</v>
      </c>
      <c r="D437" s="14" t="s">
        <v>4</v>
      </c>
      <c r="E437" s="14" t="s">
        <v>3</v>
      </c>
      <c r="F437" s="28">
        <v>467.57319999999999</v>
      </c>
      <c r="G437" s="13">
        <v>390</v>
      </c>
      <c r="H437" s="75">
        <v>886</v>
      </c>
      <c r="I437" s="13">
        <v>8548</v>
      </c>
      <c r="J437" s="13">
        <v>6831</v>
      </c>
      <c r="K437" s="13">
        <v>5593</v>
      </c>
      <c r="L437" s="15">
        <f t="shared" si="13"/>
        <v>298.85009515444301</v>
      </c>
    </row>
    <row r="438" spans="1:12" x14ac:dyDescent="0.25">
      <c r="A438" s="13">
        <v>3</v>
      </c>
      <c r="B438" s="80" t="str">
        <f t="shared" si="12"/>
        <v>2013Praha 3</v>
      </c>
      <c r="C438" s="13">
        <v>2013</v>
      </c>
      <c r="D438" s="14" t="s">
        <v>5</v>
      </c>
      <c r="E438" s="14" t="s">
        <v>3</v>
      </c>
      <c r="F438" s="28">
        <v>241.45439999999999</v>
      </c>
      <c r="G438" s="13">
        <v>156.5</v>
      </c>
      <c r="H438" s="75">
        <v>453</v>
      </c>
      <c r="I438" s="13">
        <v>6968</v>
      </c>
      <c r="J438" s="13">
        <v>6460</v>
      </c>
      <c r="K438" s="13">
        <v>2335</v>
      </c>
      <c r="L438" s="15">
        <f t="shared" si="13"/>
        <v>131.9311145510836</v>
      </c>
    </row>
    <row r="439" spans="1:12" x14ac:dyDescent="0.25">
      <c r="A439" s="13">
        <v>4</v>
      </c>
      <c r="B439" s="80" t="str">
        <f t="shared" si="12"/>
        <v>2013Praha 4</v>
      </c>
      <c r="C439" s="13">
        <v>2013</v>
      </c>
      <c r="D439" s="14" t="s">
        <v>6</v>
      </c>
      <c r="E439" s="14" t="s">
        <v>3</v>
      </c>
      <c r="F439" s="28">
        <v>313.59480000000002</v>
      </c>
      <c r="G439" s="13">
        <v>232</v>
      </c>
      <c r="H439" s="75">
        <v>561</v>
      </c>
      <c r="I439" s="13">
        <v>29017</v>
      </c>
      <c r="J439" s="13">
        <v>18994</v>
      </c>
      <c r="K439" s="13">
        <v>16688</v>
      </c>
      <c r="L439" s="15">
        <f t="shared" si="13"/>
        <v>320.68653258923871</v>
      </c>
    </row>
    <row r="440" spans="1:12" x14ac:dyDescent="0.25">
      <c r="A440" s="13">
        <v>5</v>
      </c>
      <c r="B440" s="80" t="str">
        <f t="shared" si="12"/>
        <v>2013Praha 5</v>
      </c>
      <c r="C440" s="13">
        <v>2013</v>
      </c>
      <c r="D440" s="14" t="s">
        <v>7</v>
      </c>
      <c r="E440" s="14" t="s">
        <v>3</v>
      </c>
      <c r="F440" s="28">
        <v>506.99599999999998</v>
      </c>
      <c r="G440" s="13">
        <v>463</v>
      </c>
      <c r="H440" s="75">
        <v>990</v>
      </c>
      <c r="I440" s="13">
        <v>14807</v>
      </c>
      <c r="J440" s="13">
        <v>8822</v>
      </c>
      <c r="K440" s="13">
        <v>9717</v>
      </c>
      <c r="L440" s="15">
        <f t="shared" si="13"/>
        <v>402.02958512808891</v>
      </c>
    </row>
    <row r="441" spans="1:12" x14ac:dyDescent="0.25">
      <c r="A441" s="13">
        <v>6</v>
      </c>
      <c r="B441" s="80" t="str">
        <f t="shared" si="12"/>
        <v>2013Praha 6</v>
      </c>
      <c r="C441" s="13">
        <v>2013</v>
      </c>
      <c r="D441" s="14" t="s">
        <v>8</v>
      </c>
      <c r="E441" s="14" t="s">
        <v>3</v>
      </c>
      <c r="F441" s="28">
        <v>449.53269999999998</v>
      </c>
      <c r="G441" s="13">
        <v>334</v>
      </c>
      <c r="H441" s="75">
        <v>870</v>
      </c>
      <c r="I441" s="13">
        <v>6555</v>
      </c>
      <c r="J441" s="13">
        <v>5224</v>
      </c>
      <c r="K441" s="13">
        <v>3883</v>
      </c>
      <c r="L441" s="15">
        <f t="shared" si="13"/>
        <v>271.30455589586524</v>
      </c>
    </row>
    <row r="442" spans="1:12" x14ac:dyDescent="0.25">
      <c r="A442" s="13">
        <v>7</v>
      </c>
      <c r="B442" s="80" t="str">
        <f t="shared" si="12"/>
        <v>2013Praha 7</v>
      </c>
      <c r="C442" s="13">
        <v>2013</v>
      </c>
      <c r="D442" s="14" t="s">
        <v>9</v>
      </c>
      <c r="E442" s="14" t="s">
        <v>3</v>
      </c>
      <c r="F442" s="28">
        <v>598.3646</v>
      </c>
      <c r="G442" s="13">
        <v>463</v>
      </c>
      <c r="H442" s="75">
        <v>1083</v>
      </c>
      <c r="I442" s="13">
        <v>3192</v>
      </c>
      <c r="J442" s="13">
        <v>2931</v>
      </c>
      <c r="K442" s="13">
        <v>1939</v>
      </c>
      <c r="L442" s="15">
        <f t="shared" si="13"/>
        <v>241.46537018082563</v>
      </c>
    </row>
    <row r="443" spans="1:12" x14ac:dyDescent="0.25">
      <c r="A443" s="13">
        <v>8</v>
      </c>
      <c r="B443" s="80" t="str">
        <f t="shared" si="12"/>
        <v>2013Praha 8</v>
      </c>
      <c r="C443" s="13">
        <v>2013</v>
      </c>
      <c r="D443" s="14" t="s">
        <v>10</v>
      </c>
      <c r="E443" s="14" t="s">
        <v>3</v>
      </c>
      <c r="F443" s="28">
        <v>592.5797</v>
      </c>
      <c r="G443" s="13">
        <v>543</v>
      </c>
      <c r="H443" s="75">
        <v>1069</v>
      </c>
      <c r="I443" s="13">
        <v>7161</v>
      </c>
      <c r="J443" s="13">
        <v>5883</v>
      </c>
      <c r="K443" s="13">
        <v>4341</v>
      </c>
      <c r="L443" s="15">
        <f t="shared" si="13"/>
        <v>269.32942376338605</v>
      </c>
    </row>
    <row r="444" spans="1:12" x14ac:dyDescent="0.25">
      <c r="A444" s="13">
        <v>9</v>
      </c>
      <c r="B444" s="80" t="str">
        <f t="shared" si="12"/>
        <v>2013Praha 9</v>
      </c>
      <c r="C444" s="13">
        <v>2013</v>
      </c>
      <c r="D444" s="14" t="s">
        <v>11</v>
      </c>
      <c r="E444" s="14" t="s">
        <v>3</v>
      </c>
      <c r="F444" s="28">
        <v>405.55079999999998</v>
      </c>
      <c r="G444" s="13">
        <v>305</v>
      </c>
      <c r="H444" s="75">
        <v>765</v>
      </c>
      <c r="I444" s="13">
        <v>7030</v>
      </c>
      <c r="J444" s="13">
        <v>7259</v>
      </c>
      <c r="K444" s="13">
        <v>4305</v>
      </c>
      <c r="L444" s="15">
        <f t="shared" si="13"/>
        <v>216.46576663452265</v>
      </c>
    </row>
    <row r="445" spans="1:12" x14ac:dyDescent="0.25">
      <c r="A445" s="13">
        <v>10</v>
      </c>
      <c r="B445" s="80" t="str">
        <f t="shared" si="12"/>
        <v>2013Praha 10</v>
      </c>
      <c r="C445" s="13">
        <v>2013</v>
      </c>
      <c r="D445" s="14" t="s">
        <v>12</v>
      </c>
      <c r="E445" s="14" t="s">
        <v>3</v>
      </c>
      <c r="F445" s="28">
        <v>450.71850000000001</v>
      </c>
      <c r="G445" s="13">
        <v>369</v>
      </c>
      <c r="H445" s="75">
        <v>874</v>
      </c>
      <c r="I445" s="13">
        <v>9301</v>
      </c>
      <c r="J445" s="13">
        <v>7187</v>
      </c>
      <c r="K445" s="13">
        <v>5118</v>
      </c>
      <c r="L445" s="15">
        <f t="shared" si="13"/>
        <v>259.92347293724782</v>
      </c>
    </row>
    <row r="446" spans="1:12" x14ac:dyDescent="0.25">
      <c r="A446" s="13">
        <v>11</v>
      </c>
      <c r="B446" s="80" t="str">
        <f t="shared" si="12"/>
        <v>2013Beroun</v>
      </c>
      <c r="C446" s="13">
        <v>2013</v>
      </c>
      <c r="D446" s="14" t="s">
        <v>13</v>
      </c>
      <c r="E446" s="14" t="s">
        <v>14</v>
      </c>
      <c r="F446" s="28">
        <v>336.50790000000001</v>
      </c>
      <c r="G446" s="13">
        <v>259</v>
      </c>
      <c r="H446" s="75">
        <v>614</v>
      </c>
      <c r="I446" s="13">
        <v>3332</v>
      </c>
      <c r="J446" s="13">
        <v>3266</v>
      </c>
      <c r="K446" s="13">
        <v>776</v>
      </c>
      <c r="L446" s="15">
        <f t="shared" si="13"/>
        <v>86.723821187997544</v>
      </c>
    </row>
    <row r="447" spans="1:12" x14ac:dyDescent="0.25">
      <c r="A447" s="13">
        <v>12</v>
      </c>
      <c r="B447" s="80" t="str">
        <f t="shared" si="12"/>
        <v>2013Benešov</v>
      </c>
      <c r="C447" s="13">
        <v>2013</v>
      </c>
      <c r="D447" s="14" t="s">
        <v>15</v>
      </c>
      <c r="E447" s="14" t="s">
        <v>14</v>
      </c>
      <c r="F447" s="28">
        <v>252.02340000000001</v>
      </c>
      <c r="G447" s="13">
        <v>201</v>
      </c>
      <c r="H447" s="75">
        <v>444</v>
      </c>
      <c r="I447" s="13">
        <v>2920</v>
      </c>
      <c r="J447" s="13">
        <v>2694</v>
      </c>
      <c r="K447" s="13">
        <v>1006</v>
      </c>
      <c r="L447" s="15">
        <f t="shared" si="13"/>
        <v>136.29918337045285</v>
      </c>
    </row>
    <row r="448" spans="1:12" x14ac:dyDescent="0.25">
      <c r="A448" s="13">
        <v>13</v>
      </c>
      <c r="B448" s="80" t="str">
        <f t="shared" si="12"/>
        <v>2013Kladno</v>
      </c>
      <c r="C448" s="13">
        <v>2013</v>
      </c>
      <c r="D448" s="14" t="s">
        <v>16</v>
      </c>
      <c r="E448" s="14" t="s">
        <v>14</v>
      </c>
      <c r="F448" s="28">
        <v>210.64</v>
      </c>
      <c r="G448" s="13">
        <v>176.5</v>
      </c>
      <c r="H448" s="75">
        <v>341</v>
      </c>
      <c r="I448" s="13">
        <v>7289</v>
      </c>
      <c r="J448" s="13">
        <v>6847</v>
      </c>
      <c r="K448" s="13">
        <v>2160</v>
      </c>
      <c r="L448" s="15">
        <f t="shared" si="13"/>
        <v>115.14531911786185</v>
      </c>
    </row>
    <row r="449" spans="1:12" x14ac:dyDescent="0.25">
      <c r="A449" s="13">
        <v>14</v>
      </c>
      <c r="B449" s="80" t="str">
        <f t="shared" si="12"/>
        <v>2013Kolín</v>
      </c>
      <c r="C449" s="13">
        <v>2013</v>
      </c>
      <c r="D449" s="14" t="s">
        <v>17</v>
      </c>
      <c r="E449" s="14" t="s">
        <v>14</v>
      </c>
      <c r="F449" s="28">
        <v>227.9811</v>
      </c>
      <c r="G449" s="13">
        <v>159</v>
      </c>
      <c r="H449" s="75">
        <v>450</v>
      </c>
      <c r="I449" s="13">
        <v>4933</v>
      </c>
      <c r="J449" s="13">
        <v>4417</v>
      </c>
      <c r="K449" s="13">
        <v>1457</v>
      </c>
      <c r="L449" s="15">
        <f t="shared" si="13"/>
        <v>120.39959248358615</v>
      </c>
    </row>
    <row r="450" spans="1:12" x14ac:dyDescent="0.25">
      <c r="A450" s="13">
        <v>15</v>
      </c>
      <c r="B450" s="80" t="str">
        <f t="shared" si="12"/>
        <v>2013Kutná Hora</v>
      </c>
      <c r="C450" s="13">
        <v>2013</v>
      </c>
      <c r="D450" s="14" t="s">
        <v>18</v>
      </c>
      <c r="E450" s="14" t="s">
        <v>14</v>
      </c>
      <c r="F450" s="28">
        <v>131.65280000000001</v>
      </c>
      <c r="G450" s="13">
        <v>61</v>
      </c>
      <c r="H450" s="75">
        <v>266</v>
      </c>
      <c r="I450" s="13">
        <v>2282</v>
      </c>
      <c r="J450" s="13">
        <v>2269</v>
      </c>
      <c r="K450" s="13">
        <v>349</v>
      </c>
      <c r="L450" s="15">
        <f t="shared" si="13"/>
        <v>56.141472014103137</v>
      </c>
    </row>
    <row r="451" spans="1:12" x14ac:dyDescent="0.25">
      <c r="A451" s="13">
        <v>16</v>
      </c>
      <c r="B451" s="80" t="str">
        <f t="shared" si="12"/>
        <v>2013Mělník</v>
      </c>
      <c r="C451" s="13">
        <v>2013</v>
      </c>
      <c r="D451" s="14" t="s">
        <v>19</v>
      </c>
      <c r="E451" s="14" t="s">
        <v>14</v>
      </c>
      <c r="F451" s="28">
        <v>250.51159999999999</v>
      </c>
      <c r="G451" s="13">
        <v>192</v>
      </c>
      <c r="H451" s="75">
        <v>495</v>
      </c>
      <c r="I451" s="13">
        <v>4098</v>
      </c>
      <c r="J451" s="13">
        <v>3519</v>
      </c>
      <c r="K451" s="13">
        <v>1537</v>
      </c>
      <c r="L451" s="15">
        <f t="shared" si="13"/>
        <v>159.42171071327081</v>
      </c>
    </row>
    <row r="452" spans="1:12" x14ac:dyDescent="0.25">
      <c r="A452" s="13">
        <v>17</v>
      </c>
      <c r="B452" s="80" t="str">
        <f t="shared" si="12"/>
        <v>2013Mladá Boleslav</v>
      </c>
      <c r="C452" s="13">
        <v>2013</v>
      </c>
      <c r="D452" s="14" t="s">
        <v>20</v>
      </c>
      <c r="E452" s="14" t="s">
        <v>14</v>
      </c>
      <c r="F452" s="28">
        <v>176.59620000000001</v>
      </c>
      <c r="G452" s="13">
        <v>120</v>
      </c>
      <c r="H452" s="75">
        <v>315</v>
      </c>
      <c r="I452" s="13">
        <v>4191</v>
      </c>
      <c r="J452" s="13">
        <v>3974</v>
      </c>
      <c r="K452" s="13">
        <v>663</v>
      </c>
      <c r="L452" s="15">
        <f t="shared" si="13"/>
        <v>60.894564670357326</v>
      </c>
    </row>
    <row r="453" spans="1:12" x14ac:dyDescent="0.25">
      <c r="A453" s="13">
        <v>18</v>
      </c>
      <c r="B453" s="80" t="str">
        <f t="shared" si="12"/>
        <v>2013Nymburk</v>
      </c>
      <c r="C453" s="13">
        <v>2013</v>
      </c>
      <c r="D453" s="14" t="s">
        <v>21</v>
      </c>
      <c r="E453" s="14" t="s">
        <v>14</v>
      </c>
      <c r="F453" s="28">
        <v>209.24189999999999</v>
      </c>
      <c r="G453" s="13">
        <v>161</v>
      </c>
      <c r="H453" s="75">
        <v>316</v>
      </c>
      <c r="I453" s="13">
        <v>3297</v>
      </c>
      <c r="J453" s="13">
        <v>3101</v>
      </c>
      <c r="K453" s="13">
        <v>784</v>
      </c>
      <c r="L453" s="15">
        <f t="shared" si="13"/>
        <v>92.279909706546277</v>
      </c>
    </row>
    <row r="454" spans="1:12" x14ac:dyDescent="0.25">
      <c r="A454" s="13">
        <v>19</v>
      </c>
      <c r="B454" s="80" t="str">
        <f t="shared" si="12"/>
        <v>2013Praha-Východ</v>
      </c>
      <c r="C454" s="13">
        <v>2013</v>
      </c>
      <c r="D454" s="14" t="s">
        <v>134</v>
      </c>
      <c r="E454" s="14" t="s">
        <v>14</v>
      </c>
      <c r="F454" s="28">
        <v>255.09870000000001</v>
      </c>
      <c r="G454" s="13">
        <v>164</v>
      </c>
      <c r="H454" s="75">
        <v>483</v>
      </c>
      <c r="I454" s="13">
        <v>5556</v>
      </c>
      <c r="J454" s="13">
        <v>5318</v>
      </c>
      <c r="K454" s="13">
        <v>1433</v>
      </c>
      <c r="L454" s="15">
        <f t="shared" si="13"/>
        <v>98.353704400150434</v>
      </c>
    </row>
    <row r="455" spans="1:12" x14ac:dyDescent="0.25">
      <c r="A455" s="13">
        <v>20</v>
      </c>
      <c r="B455" s="80" t="str">
        <f t="shared" ref="B455:B518" si="14">CONCATENATE(C455,D455)</f>
        <v>2013Praha-Západ</v>
      </c>
      <c r="C455" s="13">
        <v>2013</v>
      </c>
      <c r="D455" s="14" t="s">
        <v>135</v>
      </c>
      <c r="E455" s="14" t="s">
        <v>14</v>
      </c>
      <c r="F455" s="28">
        <v>291.96519999999998</v>
      </c>
      <c r="G455" s="13">
        <v>196</v>
      </c>
      <c r="H455" s="75">
        <v>659</v>
      </c>
      <c r="I455" s="13">
        <v>5073</v>
      </c>
      <c r="J455" s="13">
        <v>4573</v>
      </c>
      <c r="K455" s="13">
        <v>1789</v>
      </c>
      <c r="L455" s="15">
        <f t="shared" ref="L455:L518" si="15">K455/J455*365</f>
        <v>142.79138421167724</v>
      </c>
    </row>
    <row r="456" spans="1:12" x14ac:dyDescent="0.25">
      <c r="A456" s="13">
        <v>21</v>
      </c>
      <c r="B456" s="80" t="str">
        <f t="shared" si="14"/>
        <v>2013Příbram</v>
      </c>
      <c r="C456" s="13">
        <v>2013</v>
      </c>
      <c r="D456" s="14" t="s">
        <v>22</v>
      </c>
      <c r="E456" s="14" t="s">
        <v>14</v>
      </c>
      <c r="F456" s="28">
        <v>205.49199999999999</v>
      </c>
      <c r="G456" s="13">
        <v>157</v>
      </c>
      <c r="H456" s="75">
        <v>359</v>
      </c>
      <c r="I456" s="13">
        <v>3093</v>
      </c>
      <c r="J456" s="13">
        <v>3016</v>
      </c>
      <c r="K456" s="13">
        <v>576</v>
      </c>
      <c r="L456" s="15">
        <f t="shared" si="15"/>
        <v>69.708222811671078</v>
      </c>
    </row>
    <row r="457" spans="1:12" x14ac:dyDescent="0.25">
      <c r="A457" s="13">
        <v>22</v>
      </c>
      <c r="B457" s="80" t="str">
        <f t="shared" si="14"/>
        <v>2013Rakovník</v>
      </c>
      <c r="C457" s="13">
        <v>2013</v>
      </c>
      <c r="D457" s="14" t="s">
        <v>23</v>
      </c>
      <c r="E457" s="14" t="s">
        <v>14</v>
      </c>
      <c r="F457" s="28">
        <v>181.1977</v>
      </c>
      <c r="G457" s="13">
        <v>112</v>
      </c>
      <c r="H457" s="75">
        <v>355</v>
      </c>
      <c r="I457" s="13">
        <v>2129</v>
      </c>
      <c r="J457" s="13">
        <v>1958</v>
      </c>
      <c r="K457" s="13">
        <v>513</v>
      </c>
      <c r="L457" s="15">
        <f t="shared" si="15"/>
        <v>95.630745658835551</v>
      </c>
    </row>
    <row r="458" spans="1:12" x14ac:dyDescent="0.25">
      <c r="A458" s="13">
        <v>23</v>
      </c>
      <c r="B458" s="80" t="str">
        <f t="shared" si="14"/>
        <v>2013České Budějovice</v>
      </c>
      <c r="C458" s="13">
        <v>2013</v>
      </c>
      <c r="D458" s="14" t="s">
        <v>24</v>
      </c>
      <c r="E458" s="14" t="s">
        <v>25</v>
      </c>
      <c r="F458" s="28">
        <v>167.15459999999999</v>
      </c>
      <c r="G458" s="13">
        <v>112</v>
      </c>
      <c r="H458" s="75">
        <v>330</v>
      </c>
      <c r="I458" s="13">
        <v>7906</v>
      </c>
      <c r="J458" s="13">
        <v>7940</v>
      </c>
      <c r="K458" s="13">
        <v>1449</v>
      </c>
      <c r="L458" s="15">
        <f t="shared" si="15"/>
        <v>66.610201511335021</v>
      </c>
    </row>
    <row r="459" spans="1:12" x14ac:dyDescent="0.25">
      <c r="A459" s="13">
        <v>24</v>
      </c>
      <c r="B459" s="80" t="str">
        <f t="shared" si="14"/>
        <v>2013Český Krumlov</v>
      </c>
      <c r="C459" s="13">
        <v>2013</v>
      </c>
      <c r="D459" s="14" t="s">
        <v>26</v>
      </c>
      <c r="E459" s="14" t="s">
        <v>25</v>
      </c>
      <c r="F459" s="28">
        <v>149.79910000000001</v>
      </c>
      <c r="G459" s="13">
        <v>72</v>
      </c>
      <c r="H459" s="75">
        <v>295</v>
      </c>
      <c r="I459" s="13">
        <v>2194</v>
      </c>
      <c r="J459" s="13">
        <v>2140</v>
      </c>
      <c r="K459" s="13">
        <v>363</v>
      </c>
      <c r="L459" s="15">
        <f t="shared" si="15"/>
        <v>61.913551401869164</v>
      </c>
    </row>
    <row r="460" spans="1:12" x14ac:dyDescent="0.25">
      <c r="A460" s="13">
        <v>25</v>
      </c>
      <c r="B460" s="80" t="str">
        <f t="shared" si="14"/>
        <v>2013Jindřichův Hradec</v>
      </c>
      <c r="C460" s="13">
        <v>2013</v>
      </c>
      <c r="D460" s="14" t="s">
        <v>27</v>
      </c>
      <c r="E460" s="14" t="s">
        <v>25</v>
      </c>
      <c r="F460" s="28">
        <v>264.8972</v>
      </c>
      <c r="G460" s="13">
        <v>197</v>
      </c>
      <c r="H460" s="75">
        <v>590</v>
      </c>
      <c r="I460" s="13">
        <v>2319</v>
      </c>
      <c r="J460" s="13">
        <v>2272</v>
      </c>
      <c r="K460" s="13">
        <v>406</v>
      </c>
      <c r="L460" s="15">
        <f t="shared" si="15"/>
        <v>65.224471830985919</v>
      </c>
    </row>
    <row r="461" spans="1:12" x14ac:dyDescent="0.25">
      <c r="A461" s="13">
        <v>26</v>
      </c>
      <c r="B461" s="80" t="str">
        <f t="shared" si="14"/>
        <v>2013Pelhřimov</v>
      </c>
      <c r="C461" s="13">
        <v>2013</v>
      </c>
      <c r="D461" s="14" t="s">
        <v>28</v>
      </c>
      <c r="E461" s="14" t="s">
        <v>25</v>
      </c>
      <c r="F461" s="28">
        <v>207.28210000000001</v>
      </c>
      <c r="G461" s="13">
        <v>129</v>
      </c>
      <c r="H461" s="75">
        <v>493</v>
      </c>
      <c r="I461" s="13">
        <v>1654</v>
      </c>
      <c r="J461" s="13">
        <v>1561</v>
      </c>
      <c r="K461" s="13">
        <v>380</v>
      </c>
      <c r="L461" s="15">
        <f t="shared" si="15"/>
        <v>88.853299167200504</v>
      </c>
    </row>
    <row r="462" spans="1:12" x14ac:dyDescent="0.25">
      <c r="A462" s="13">
        <v>27</v>
      </c>
      <c r="B462" s="80" t="str">
        <f t="shared" si="14"/>
        <v>2013Písek</v>
      </c>
      <c r="C462" s="13">
        <v>2013</v>
      </c>
      <c r="D462" s="14" t="s">
        <v>29</v>
      </c>
      <c r="E462" s="14" t="s">
        <v>25</v>
      </c>
      <c r="F462" s="28">
        <v>264.76119999999997</v>
      </c>
      <c r="G462" s="13">
        <v>190</v>
      </c>
      <c r="H462" s="75">
        <v>592</v>
      </c>
      <c r="I462" s="13">
        <v>2843</v>
      </c>
      <c r="J462" s="13">
        <v>2924</v>
      </c>
      <c r="K462" s="13">
        <v>463</v>
      </c>
      <c r="L462" s="15">
        <f t="shared" si="15"/>
        <v>57.795827633378927</v>
      </c>
    </row>
    <row r="463" spans="1:12" x14ac:dyDescent="0.25">
      <c r="A463" s="13">
        <v>28</v>
      </c>
      <c r="B463" s="80" t="str">
        <f t="shared" si="14"/>
        <v>2013Prachatice</v>
      </c>
      <c r="C463" s="13">
        <v>2013</v>
      </c>
      <c r="D463" s="14" t="s">
        <v>30</v>
      </c>
      <c r="E463" s="14" t="s">
        <v>25</v>
      </c>
      <c r="F463" s="28">
        <v>186.77170000000001</v>
      </c>
      <c r="G463" s="13">
        <v>131</v>
      </c>
      <c r="H463" s="75">
        <v>363</v>
      </c>
      <c r="I463" s="13">
        <v>1547</v>
      </c>
      <c r="J463" s="13">
        <v>1517</v>
      </c>
      <c r="K463" s="13">
        <v>263</v>
      </c>
      <c r="L463" s="15">
        <f t="shared" si="15"/>
        <v>63.279499011206326</v>
      </c>
    </row>
    <row r="464" spans="1:12" x14ac:dyDescent="0.25">
      <c r="A464" s="13">
        <v>29</v>
      </c>
      <c r="B464" s="80" t="str">
        <f t="shared" si="14"/>
        <v>2013Strakonice</v>
      </c>
      <c r="C464" s="13">
        <v>2013</v>
      </c>
      <c r="D464" s="14" t="s">
        <v>31</v>
      </c>
      <c r="E464" s="14" t="s">
        <v>25</v>
      </c>
      <c r="F464" s="28">
        <v>208.96340000000001</v>
      </c>
      <c r="G464" s="13">
        <v>127</v>
      </c>
      <c r="H464" s="75">
        <v>486</v>
      </c>
      <c r="I464" s="13">
        <v>1944</v>
      </c>
      <c r="J464" s="13">
        <v>1939</v>
      </c>
      <c r="K464" s="13">
        <v>350</v>
      </c>
      <c r="L464" s="15">
        <f t="shared" si="15"/>
        <v>65.884476534296027</v>
      </c>
    </row>
    <row r="465" spans="1:12" x14ac:dyDescent="0.25">
      <c r="A465" s="13">
        <v>30</v>
      </c>
      <c r="B465" s="80" t="str">
        <f t="shared" si="14"/>
        <v>2013Tábor</v>
      </c>
      <c r="C465" s="13">
        <v>2013</v>
      </c>
      <c r="D465" s="14" t="s">
        <v>32</v>
      </c>
      <c r="E465" s="14" t="s">
        <v>25</v>
      </c>
      <c r="F465" s="28">
        <v>159.0111</v>
      </c>
      <c r="G465" s="13">
        <v>99</v>
      </c>
      <c r="H465" s="75">
        <v>314</v>
      </c>
      <c r="I465" s="13">
        <v>3473</v>
      </c>
      <c r="J465" s="13">
        <v>3424</v>
      </c>
      <c r="K465" s="13">
        <v>618</v>
      </c>
      <c r="L465" s="15">
        <f t="shared" si="15"/>
        <v>65.879088785046733</v>
      </c>
    </row>
    <row r="466" spans="1:12" x14ac:dyDescent="0.25">
      <c r="A466" s="13">
        <v>31</v>
      </c>
      <c r="B466" s="80" t="str">
        <f t="shared" si="14"/>
        <v>2013Domažlice</v>
      </c>
      <c r="C466" s="13">
        <v>2013</v>
      </c>
      <c r="D466" s="14" t="s">
        <v>33</v>
      </c>
      <c r="E466" s="14" t="s">
        <v>34</v>
      </c>
      <c r="F466" s="28">
        <v>167.6713</v>
      </c>
      <c r="G466" s="13">
        <v>125.5</v>
      </c>
      <c r="H466" s="75">
        <v>292.5</v>
      </c>
      <c r="I466" s="13">
        <v>1998</v>
      </c>
      <c r="J466" s="13">
        <v>1939</v>
      </c>
      <c r="K466" s="13">
        <v>375</v>
      </c>
      <c r="L466" s="15">
        <f t="shared" si="15"/>
        <v>70.590510572460033</v>
      </c>
    </row>
    <row r="467" spans="1:12" x14ac:dyDescent="0.25">
      <c r="A467" s="13">
        <v>32</v>
      </c>
      <c r="B467" s="80" t="str">
        <f t="shared" si="14"/>
        <v>2013Cheb</v>
      </c>
      <c r="C467" s="13">
        <v>2013</v>
      </c>
      <c r="D467" s="14" t="s">
        <v>35</v>
      </c>
      <c r="E467" s="14" t="s">
        <v>34</v>
      </c>
      <c r="F467" s="28">
        <v>285.03910000000002</v>
      </c>
      <c r="G467" s="13">
        <v>201</v>
      </c>
      <c r="H467" s="75">
        <v>612</v>
      </c>
      <c r="I467" s="13">
        <v>4840</v>
      </c>
      <c r="J467" s="13">
        <v>4335</v>
      </c>
      <c r="K467" s="13">
        <v>1850</v>
      </c>
      <c r="L467" s="15">
        <f t="shared" si="15"/>
        <v>155.76701268742792</v>
      </c>
    </row>
    <row r="468" spans="1:12" x14ac:dyDescent="0.25">
      <c r="A468" s="13">
        <v>33</v>
      </c>
      <c r="B468" s="80" t="str">
        <f t="shared" si="14"/>
        <v>2013Karlovy Vary</v>
      </c>
      <c r="C468" s="13">
        <v>2013</v>
      </c>
      <c r="D468" s="14" t="s">
        <v>36</v>
      </c>
      <c r="E468" s="14" t="s">
        <v>34</v>
      </c>
      <c r="F468" s="28">
        <v>220.9316</v>
      </c>
      <c r="G468" s="13">
        <v>170</v>
      </c>
      <c r="H468" s="75">
        <v>367</v>
      </c>
      <c r="I468" s="13">
        <v>5917</v>
      </c>
      <c r="J468" s="13">
        <v>5627</v>
      </c>
      <c r="K468" s="13">
        <v>1507</v>
      </c>
      <c r="L468" s="15">
        <f t="shared" si="15"/>
        <v>97.752799004798291</v>
      </c>
    </row>
    <row r="469" spans="1:12" x14ac:dyDescent="0.25">
      <c r="A469" s="13">
        <v>34</v>
      </c>
      <c r="B469" s="80" t="str">
        <f t="shared" si="14"/>
        <v>2013Klatovy</v>
      </c>
      <c r="C469" s="13">
        <v>2013</v>
      </c>
      <c r="D469" s="14" t="s">
        <v>37</v>
      </c>
      <c r="E469" s="14" t="s">
        <v>34</v>
      </c>
      <c r="F469" s="28">
        <v>205.67529999999999</v>
      </c>
      <c r="G469" s="13">
        <v>120</v>
      </c>
      <c r="H469" s="75">
        <v>442</v>
      </c>
      <c r="I469" s="13">
        <v>2513</v>
      </c>
      <c r="J469" s="13">
        <v>2380</v>
      </c>
      <c r="K469" s="13">
        <v>663</v>
      </c>
      <c r="L469" s="15">
        <f t="shared" si="15"/>
        <v>101.67857142857143</v>
      </c>
    </row>
    <row r="470" spans="1:12" x14ac:dyDescent="0.25">
      <c r="A470" s="13">
        <v>35</v>
      </c>
      <c r="B470" s="80" t="str">
        <f t="shared" si="14"/>
        <v>2013Plzeň-jih</v>
      </c>
      <c r="C470" s="13">
        <v>2013</v>
      </c>
      <c r="D470" s="14" t="s">
        <v>38</v>
      </c>
      <c r="E470" s="14" t="s">
        <v>34</v>
      </c>
      <c r="F470" s="28">
        <v>228.24529999999999</v>
      </c>
      <c r="G470" s="13">
        <v>146</v>
      </c>
      <c r="H470" s="75">
        <v>455</v>
      </c>
      <c r="I470" s="13">
        <v>2075</v>
      </c>
      <c r="J470" s="13">
        <v>1985</v>
      </c>
      <c r="K470" s="13">
        <v>432</v>
      </c>
      <c r="L470" s="15">
        <f t="shared" si="15"/>
        <v>79.435768261964739</v>
      </c>
    </row>
    <row r="471" spans="1:12" x14ac:dyDescent="0.25">
      <c r="A471" s="13">
        <v>36</v>
      </c>
      <c r="B471" s="80" t="str">
        <f t="shared" si="14"/>
        <v>2013Plzeň-Město</v>
      </c>
      <c r="C471" s="13">
        <v>2013</v>
      </c>
      <c r="D471" s="14" t="s">
        <v>136</v>
      </c>
      <c r="E471" s="14" t="s">
        <v>34</v>
      </c>
      <c r="F471" s="28">
        <v>300.64800000000002</v>
      </c>
      <c r="G471" s="13">
        <v>238</v>
      </c>
      <c r="H471" s="75">
        <v>571</v>
      </c>
      <c r="I471" s="13">
        <v>6994</v>
      </c>
      <c r="J471" s="13">
        <v>7305</v>
      </c>
      <c r="K471" s="13">
        <v>2567</v>
      </c>
      <c r="L471" s="15">
        <f t="shared" si="15"/>
        <v>128.26214921286791</v>
      </c>
    </row>
    <row r="472" spans="1:12" x14ac:dyDescent="0.25">
      <c r="A472" s="13">
        <v>37</v>
      </c>
      <c r="B472" s="80" t="str">
        <f t="shared" si="14"/>
        <v>2013Plzeň-sever</v>
      </c>
      <c r="C472" s="13">
        <v>2013</v>
      </c>
      <c r="D472" s="14" t="s">
        <v>39</v>
      </c>
      <c r="E472" s="14" t="s">
        <v>34</v>
      </c>
      <c r="F472" s="28">
        <v>249.63239999999999</v>
      </c>
      <c r="G472" s="13">
        <v>172</v>
      </c>
      <c r="H472" s="75">
        <v>536</v>
      </c>
      <c r="I472" s="13">
        <v>3544</v>
      </c>
      <c r="J472" s="13">
        <v>3311</v>
      </c>
      <c r="K472" s="13">
        <v>1045</v>
      </c>
      <c r="L472" s="15">
        <f t="shared" si="15"/>
        <v>115.19933554817277</v>
      </c>
    </row>
    <row r="473" spans="1:12" x14ac:dyDescent="0.25">
      <c r="A473" s="13">
        <v>38</v>
      </c>
      <c r="B473" s="80" t="str">
        <f t="shared" si="14"/>
        <v>2013Rokycany</v>
      </c>
      <c r="C473" s="13">
        <v>2013</v>
      </c>
      <c r="D473" s="14" t="s">
        <v>40</v>
      </c>
      <c r="E473" s="14" t="s">
        <v>34</v>
      </c>
      <c r="F473" s="28">
        <v>159.51589999999999</v>
      </c>
      <c r="G473" s="13">
        <v>106</v>
      </c>
      <c r="H473" s="75">
        <v>276</v>
      </c>
      <c r="I473" s="13">
        <v>1837</v>
      </c>
      <c r="J473" s="13">
        <v>1774</v>
      </c>
      <c r="K473" s="13">
        <v>450</v>
      </c>
      <c r="L473" s="15">
        <f t="shared" si="15"/>
        <v>92.587373167981966</v>
      </c>
    </row>
    <row r="474" spans="1:12" x14ac:dyDescent="0.25">
      <c r="A474" s="13">
        <v>39</v>
      </c>
      <c r="B474" s="80" t="str">
        <f t="shared" si="14"/>
        <v>2013Sokolov</v>
      </c>
      <c r="C474" s="13">
        <v>2013</v>
      </c>
      <c r="D474" s="14" t="s">
        <v>41</v>
      </c>
      <c r="E474" s="14" t="s">
        <v>34</v>
      </c>
      <c r="F474" s="28">
        <v>261.8365</v>
      </c>
      <c r="G474" s="13">
        <v>238</v>
      </c>
      <c r="H474" s="75">
        <v>421</v>
      </c>
      <c r="I474" s="13">
        <v>4854</v>
      </c>
      <c r="J474" s="13">
        <v>4967</v>
      </c>
      <c r="K474" s="13">
        <v>1113</v>
      </c>
      <c r="L474" s="15">
        <f t="shared" si="15"/>
        <v>81.788806120394611</v>
      </c>
    </row>
    <row r="475" spans="1:12" x14ac:dyDescent="0.25">
      <c r="A475" s="13">
        <v>40</v>
      </c>
      <c r="B475" s="80" t="str">
        <f t="shared" si="14"/>
        <v>2013Tachov</v>
      </c>
      <c r="C475" s="13">
        <v>2013</v>
      </c>
      <c r="D475" s="14" t="s">
        <v>42</v>
      </c>
      <c r="E475" s="14" t="s">
        <v>34</v>
      </c>
      <c r="F475" s="28">
        <v>474.7407</v>
      </c>
      <c r="G475" s="13">
        <v>418.5</v>
      </c>
      <c r="H475" s="75">
        <v>905</v>
      </c>
      <c r="I475" s="13">
        <v>2303</v>
      </c>
      <c r="J475" s="13">
        <v>1944</v>
      </c>
      <c r="K475" s="13">
        <v>1047</v>
      </c>
      <c r="L475" s="15">
        <f t="shared" si="15"/>
        <v>196.58179012345678</v>
      </c>
    </row>
    <row r="476" spans="1:12" x14ac:dyDescent="0.25">
      <c r="A476" s="13">
        <v>41</v>
      </c>
      <c r="B476" s="80" t="str">
        <f t="shared" si="14"/>
        <v>2013Česká Lípa</v>
      </c>
      <c r="C476" s="13">
        <v>2013</v>
      </c>
      <c r="D476" s="14" t="s">
        <v>43</v>
      </c>
      <c r="E476" s="14" t="s">
        <v>44</v>
      </c>
      <c r="F476" s="28">
        <v>377.34859999999998</v>
      </c>
      <c r="G476" s="13">
        <v>333</v>
      </c>
      <c r="H476" s="75">
        <v>631</v>
      </c>
      <c r="I476" s="13">
        <v>5179</v>
      </c>
      <c r="J476" s="13">
        <v>4933</v>
      </c>
      <c r="K476" s="13">
        <v>2053</v>
      </c>
      <c r="L476" s="15">
        <f t="shared" si="15"/>
        <v>151.90452057571457</v>
      </c>
    </row>
    <row r="477" spans="1:12" x14ac:dyDescent="0.25">
      <c r="A477" s="13">
        <v>42</v>
      </c>
      <c r="B477" s="80" t="str">
        <f t="shared" si="14"/>
        <v>2013Děčín</v>
      </c>
      <c r="C477" s="13">
        <v>2013</v>
      </c>
      <c r="D477" s="14" t="s">
        <v>45</v>
      </c>
      <c r="E477" s="14" t="s">
        <v>44</v>
      </c>
      <c r="F477" s="28">
        <v>576.41240000000005</v>
      </c>
      <c r="G477" s="13">
        <v>567</v>
      </c>
      <c r="H477" s="75">
        <v>866</v>
      </c>
      <c r="I477" s="13">
        <v>4400</v>
      </c>
      <c r="J477" s="13">
        <v>3961</v>
      </c>
      <c r="K477" s="13">
        <v>3007</v>
      </c>
      <c r="L477" s="15">
        <f t="shared" si="15"/>
        <v>277.09038121686444</v>
      </c>
    </row>
    <row r="478" spans="1:12" x14ac:dyDescent="0.25">
      <c r="A478" s="13">
        <v>43</v>
      </c>
      <c r="B478" s="80" t="str">
        <f t="shared" si="14"/>
        <v>2013Chomutov</v>
      </c>
      <c r="C478" s="13">
        <v>2013</v>
      </c>
      <c r="D478" s="14" t="s">
        <v>46</v>
      </c>
      <c r="E478" s="14" t="s">
        <v>44</v>
      </c>
      <c r="F478" s="28">
        <v>895.5847</v>
      </c>
      <c r="G478" s="13">
        <v>876.5</v>
      </c>
      <c r="H478" s="75">
        <v>1340</v>
      </c>
      <c r="I478" s="13">
        <v>8249</v>
      </c>
      <c r="J478" s="13">
        <v>4980</v>
      </c>
      <c r="K478" s="13">
        <v>9669</v>
      </c>
      <c r="L478" s="15">
        <f t="shared" si="15"/>
        <v>708.67168674698792</v>
      </c>
    </row>
    <row r="479" spans="1:12" x14ac:dyDescent="0.25">
      <c r="A479" s="13">
        <v>44</v>
      </c>
      <c r="B479" s="80" t="str">
        <f t="shared" si="14"/>
        <v>2013Jablonec nad Nisou</v>
      </c>
      <c r="C479" s="13">
        <v>2013</v>
      </c>
      <c r="D479" s="14" t="s">
        <v>47</v>
      </c>
      <c r="E479" s="14" t="s">
        <v>44</v>
      </c>
      <c r="F479" s="28">
        <v>495.8091</v>
      </c>
      <c r="G479" s="13">
        <v>477</v>
      </c>
      <c r="H479" s="75">
        <v>790</v>
      </c>
      <c r="I479" s="13">
        <v>4149</v>
      </c>
      <c r="J479" s="13">
        <v>3768</v>
      </c>
      <c r="K479" s="13">
        <v>2487</v>
      </c>
      <c r="L479" s="15">
        <f t="shared" si="15"/>
        <v>240.91162420382165</v>
      </c>
    </row>
    <row r="480" spans="1:12" x14ac:dyDescent="0.25">
      <c r="A480" s="13">
        <v>45</v>
      </c>
      <c r="B480" s="80" t="str">
        <f t="shared" si="14"/>
        <v>2013Liberec</v>
      </c>
      <c r="C480" s="13">
        <v>2013</v>
      </c>
      <c r="D480" s="14" t="s">
        <v>48</v>
      </c>
      <c r="E480" s="14" t="s">
        <v>44</v>
      </c>
      <c r="F480" s="28">
        <v>518.12099999999998</v>
      </c>
      <c r="G480" s="13">
        <v>446</v>
      </c>
      <c r="H480" s="75">
        <v>890</v>
      </c>
      <c r="I480" s="13">
        <v>8816</v>
      </c>
      <c r="J480" s="13">
        <v>6845</v>
      </c>
      <c r="K480" s="13">
        <v>5953</v>
      </c>
      <c r="L480" s="15">
        <f t="shared" si="15"/>
        <v>317.4353542731921</v>
      </c>
    </row>
    <row r="481" spans="1:12" x14ac:dyDescent="0.25">
      <c r="A481" s="13">
        <v>46</v>
      </c>
      <c r="B481" s="80" t="str">
        <f t="shared" si="14"/>
        <v>2013Litoměřice</v>
      </c>
      <c r="C481" s="13">
        <v>2013</v>
      </c>
      <c r="D481" s="14" t="s">
        <v>49</v>
      </c>
      <c r="E481" s="14" t="s">
        <v>44</v>
      </c>
      <c r="F481" s="28">
        <v>534.18320000000006</v>
      </c>
      <c r="G481" s="13">
        <v>487</v>
      </c>
      <c r="H481" s="75">
        <v>774</v>
      </c>
      <c r="I481" s="13">
        <v>3341</v>
      </c>
      <c r="J481" s="13">
        <v>3292</v>
      </c>
      <c r="K481" s="13">
        <v>2018</v>
      </c>
      <c r="L481" s="15">
        <f t="shared" si="15"/>
        <v>223.74544349939248</v>
      </c>
    </row>
    <row r="482" spans="1:12" x14ac:dyDescent="0.25">
      <c r="A482" s="13">
        <v>47</v>
      </c>
      <c r="B482" s="80" t="str">
        <f t="shared" si="14"/>
        <v>2013Louny</v>
      </c>
      <c r="C482" s="13">
        <v>2013</v>
      </c>
      <c r="D482" s="14" t="s">
        <v>50</v>
      </c>
      <c r="E482" s="14" t="s">
        <v>44</v>
      </c>
      <c r="F482" s="28">
        <v>694.07309999999995</v>
      </c>
      <c r="G482" s="13">
        <v>721</v>
      </c>
      <c r="H482" s="75">
        <v>996</v>
      </c>
      <c r="I482" s="13">
        <v>3617</v>
      </c>
      <c r="J482" s="13">
        <v>2711</v>
      </c>
      <c r="K482" s="13">
        <v>3014</v>
      </c>
      <c r="L482" s="15">
        <f t="shared" si="15"/>
        <v>405.79490962744376</v>
      </c>
    </row>
    <row r="483" spans="1:12" x14ac:dyDescent="0.25">
      <c r="A483" s="13">
        <v>48</v>
      </c>
      <c r="B483" s="80" t="str">
        <f t="shared" si="14"/>
        <v>2013Most</v>
      </c>
      <c r="C483" s="13">
        <v>2013</v>
      </c>
      <c r="D483" s="14" t="s">
        <v>51</v>
      </c>
      <c r="E483" s="14" t="s">
        <v>44</v>
      </c>
      <c r="F483" s="28">
        <v>514.59159999999997</v>
      </c>
      <c r="G483" s="13">
        <v>465</v>
      </c>
      <c r="H483" s="75">
        <v>896</v>
      </c>
      <c r="I483" s="13">
        <v>7277</v>
      </c>
      <c r="J483" s="13">
        <v>7982</v>
      </c>
      <c r="K483" s="13">
        <v>4655</v>
      </c>
      <c r="L483" s="15">
        <f t="shared" si="15"/>
        <v>212.86331746429468</v>
      </c>
    </row>
    <row r="484" spans="1:12" x14ac:dyDescent="0.25">
      <c r="A484" s="13">
        <v>49</v>
      </c>
      <c r="B484" s="80" t="str">
        <f t="shared" si="14"/>
        <v>2013Teplice</v>
      </c>
      <c r="C484" s="13">
        <v>2013</v>
      </c>
      <c r="D484" s="14" t="s">
        <v>52</v>
      </c>
      <c r="E484" s="14" t="s">
        <v>44</v>
      </c>
      <c r="F484" s="28">
        <v>494.21379999999999</v>
      </c>
      <c r="G484" s="13">
        <v>470</v>
      </c>
      <c r="H484" s="75">
        <v>798</v>
      </c>
      <c r="I484" s="13">
        <v>5123</v>
      </c>
      <c r="J484" s="13">
        <v>4695</v>
      </c>
      <c r="K484" s="13">
        <v>2302</v>
      </c>
      <c r="L484" s="15">
        <f t="shared" si="15"/>
        <v>178.96272630457935</v>
      </c>
    </row>
    <row r="485" spans="1:12" x14ac:dyDescent="0.25">
      <c r="A485" s="13">
        <v>50</v>
      </c>
      <c r="B485" s="80" t="str">
        <f t="shared" si="14"/>
        <v>2013Ústí nad Labem</v>
      </c>
      <c r="C485" s="13">
        <v>2013</v>
      </c>
      <c r="D485" s="14" t="s">
        <v>53</v>
      </c>
      <c r="E485" s="14" t="s">
        <v>44</v>
      </c>
      <c r="F485" s="28">
        <v>910.79190000000006</v>
      </c>
      <c r="G485" s="13">
        <v>979</v>
      </c>
      <c r="H485" s="75">
        <v>1154</v>
      </c>
      <c r="I485" s="13">
        <v>4773</v>
      </c>
      <c r="J485" s="13">
        <v>3643</v>
      </c>
      <c r="K485" s="13">
        <v>5316</v>
      </c>
      <c r="L485" s="15">
        <f t="shared" si="15"/>
        <v>532.62146582486957</v>
      </c>
    </row>
    <row r="486" spans="1:12" x14ac:dyDescent="0.25">
      <c r="A486" s="13">
        <v>51</v>
      </c>
      <c r="B486" s="80" t="str">
        <f t="shared" si="14"/>
        <v>2013Havlíčkův Brod</v>
      </c>
      <c r="C486" s="13">
        <v>2013</v>
      </c>
      <c r="D486" s="14" t="s">
        <v>54</v>
      </c>
      <c r="E486" s="14" t="s">
        <v>55</v>
      </c>
      <c r="F486" s="28">
        <v>219.00389999999999</v>
      </c>
      <c r="G486" s="13">
        <v>159</v>
      </c>
      <c r="H486" s="75">
        <v>375</v>
      </c>
      <c r="I486" s="13">
        <v>2685</v>
      </c>
      <c r="J486" s="13">
        <v>2634</v>
      </c>
      <c r="K486" s="13">
        <v>720</v>
      </c>
      <c r="L486" s="15">
        <f t="shared" si="15"/>
        <v>99.772209567198175</v>
      </c>
    </row>
    <row r="487" spans="1:12" x14ac:dyDescent="0.25">
      <c r="A487" s="13">
        <v>52</v>
      </c>
      <c r="B487" s="80" t="str">
        <f t="shared" si="14"/>
        <v>2013Hradec Králové</v>
      </c>
      <c r="C487" s="13">
        <v>2013</v>
      </c>
      <c r="D487" s="14" t="s">
        <v>56</v>
      </c>
      <c r="E487" s="14" t="s">
        <v>55</v>
      </c>
      <c r="F487" s="28">
        <v>274.66430000000003</v>
      </c>
      <c r="G487" s="13">
        <v>176</v>
      </c>
      <c r="H487" s="75">
        <v>482</v>
      </c>
      <c r="I487" s="13">
        <v>7709</v>
      </c>
      <c r="J487" s="13">
        <v>7667</v>
      </c>
      <c r="K487" s="13">
        <v>2198</v>
      </c>
      <c r="L487" s="15">
        <f t="shared" si="15"/>
        <v>104.63936350593453</v>
      </c>
    </row>
    <row r="488" spans="1:12" x14ac:dyDescent="0.25">
      <c r="A488" s="13">
        <v>53</v>
      </c>
      <c r="B488" s="80" t="str">
        <f t="shared" si="14"/>
        <v>2013Chrudim</v>
      </c>
      <c r="C488" s="13">
        <v>2013</v>
      </c>
      <c r="D488" s="14" t="s">
        <v>57</v>
      </c>
      <c r="E488" s="14" t="s">
        <v>55</v>
      </c>
      <c r="F488" s="28">
        <v>352.46190000000001</v>
      </c>
      <c r="G488" s="13">
        <v>256</v>
      </c>
      <c r="H488" s="75">
        <v>651</v>
      </c>
      <c r="I488" s="13">
        <v>2984</v>
      </c>
      <c r="J488" s="13">
        <v>2396</v>
      </c>
      <c r="K488" s="13">
        <v>1380</v>
      </c>
      <c r="L488" s="15">
        <f t="shared" si="15"/>
        <v>210.22537562604342</v>
      </c>
    </row>
    <row r="489" spans="1:12" x14ac:dyDescent="0.25">
      <c r="A489" s="13">
        <v>54</v>
      </c>
      <c r="B489" s="80" t="str">
        <f t="shared" si="14"/>
        <v>2013Jičín</v>
      </c>
      <c r="C489" s="13">
        <v>2013</v>
      </c>
      <c r="D489" s="14" t="s">
        <v>58</v>
      </c>
      <c r="E489" s="14" t="s">
        <v>55</v>
      </c>
      <c r="F489" s="28">
        <v>350.32350000000002</v>
      </c>
      <c r="G489" s="13">
        <v>238</v>
      </c>
      <c r="H489" s="75">
        <v>736</v>
      </c>
      <c r="I489" s="13">
        <v>2489</v>
      </c>
      <c r="J489" s="13">
        <v>2146</v>
      </c>
      <c r="K489" s="13">
        <v>954</v>
      </c>
      <c r="L489" s="15">
        <f t="shared" si="15"/>
        <v>162.26001863932899</v>
      </c>
    </row>
    <row r="490" spans="1:12" x14ac:dyDescent="0.25">
      <c r="A490" s="13">
        <v>55</v>
      </c>
      <c r="B490" s="80" t="str">
        <f t="shared" si="14"/>
        <v>2013Náchod</v>
      </c>
      <c r="C490" s="13">
        <v>2013</v>
      </c>
      <c r="D490" s="14" t="s">
        <v>59</v>
      </c>
      <c r="E490" s="14" t="s">
        <v>55</v>
      </c>
      <c r="F490" s="28">
        <v>147.40110000000001</v>
      </c>
      <c r="G490" s="13">
        <v>109.5</v>
      </c>
      <c r="H490" s="75">
        <v>213</v>
      </c>
      <c r="I490" s="13">
        <v>3442</v>
      </c>
      <c r="J490" s="13">
        <v>3427</v>
      </c>
      <c r="K490" s="13">
        <v>527</v>
      </c>
      <c r="L490" s="15">
        <f t="shared" si="15"/>
        <v>56.129267580974613</v>
      </c>
    </row>
    <row r="491" spans="1:12" x14ac:dyDescent="0.25">
      <c r="A491" s="13">
        <v>56</v>
      </c>
      <c r="B491" s="80" t="str">
        <f t="shared" si="14"/>
        <v>2013Pardubice</v>
      </c>
      <c r="C491" s="13">
        <v>2013</v>
      </c>
      <c r="D491" s="14" t="s">
        <v>60</v>
      </c>
      <c r="E491" s="14" t="s">
        <v>55</v>
      </c>
      <c r="F491" s="28">
        <v>559.21910000000003</v>
      </c>
      <c r="G491" s="13">
        <v>573</v>
      </c>
      <c r="H491" s="75">
        <v>854</v>
      </c>
      <c r="I491" s="13">
        <v>7433</v>
      </c>
      <c r="J491" s="13">
        <v>5218</v>
      </c>
      <c r="K491" s="13">
        <v>4410</v>
      </c>
      <c r="L491" s="15">
        <f t="shared" si="15"/>
        <v>308.48026063625912</v>
      </c>
    </row>
    <row r="492" spans="1:12" x14ac:dyDescent="0.25">
      <c r="A492" s="13">
        <v>57</v>
      </c>
      <c r="B492" s="80" t="str">
        <f t="shared" si="14"/>
        <v>2013Rychnov nad Kněžnou</v>
      </c>
      <c r="C492" s="13">
        <v>2013</v>
      </c>
      <c r="D492" s="14" t="s">
        <v>61</v>
      </c>
      <c r="E492" s="14" t="s">
        <v>55</v>
      </c>
      <c r="F492" s="28">
        <v>377.92689999999999</v>
      </c>
      <c r="G492" s="13">
        <v>346</v>
      </c>
      <c r="H492" s="75">
        <v>707</v>
      </c>
      <c r="I492" s="13">
        <v>2426</v>
      </c>
      <c r="J492" s="13">
        <v>1930</v>
      </c>
      <c r="K492" s="13">
        <v>1022</v>
      </c>
      <c r="L492" s="15">
        <f t="shared" si="15"/>
        <v>193.279792746114</v>
      </c>
    </row>
    <row r="493" spans="1:12" x14ac:dyDescent="0.25">
      <c r="A493" s="13">
        <v>58</v>
      </c>
      <c r="B493" s="80" t="str">
        <f t="shared" si="14"/>
        <v>2013Semily</v>
      </c>
      <c r="C493" s="13">
        <v>2013</v>
      </c>
      <c r="D493" s="14" t="s">
        <v>62</v>
      </c>
      <c r="E493" s="14" t="s">
        <v>55</v>
      </c>
      <c r="F493" s="28">
        <v>499.69479999999999</v>
      </c>
      <c r="G493" s="13">
        <v>464</v>
      </c>
      <c r="H493" s="75">
        <v>839</v>
      </c>
      <c r="I493" s="13">
        <v>1477</v>
      </c>
      <c r="J493" s="13">
        <v>1319</v>
      </c>
      <c r="K493" s="13">
        <v>801</v>
      </c>
      <c r="L493" s="15">
        <f t="shared" si="15"/>
        <v>221.65655799848369</v>
      </c>
    </row>
    <row r="494" spans="1:12" x14ac:dyDescent="0.25">
      <c r="A494" s="13">
        <v>59</v>
      </c>
      <c r="B494" s="80" t="str">
        <f t="shared" si="14"/>
        <v>2013Svitavy</v>
      </c>
      <c r="C494" s="13">
        <v>2013</v>
      </c>
      <c r="D494" s="14" t="s">
        <v>63</v>
      </c>
      <c r="E494" s="14" t="s">
        <v>55</v>
      </c>
      <c r="F494" s="28">
        <v>193.29249999999999</v>
      </c>
      <c r="G494" s="13">
        <v>127</v>
      </c>
      <c r="H494" s="75">
        <v>363</v>
      </c>
      <c r="I494" s="13">
        <v>2769</v>
      </c>
      <c r="J494" s="13">
        <v>2733</v>
      </c>
      <c r="K494" s="13">
        <v>546</v>
      </c>
      <c r="L494" s="15">
        <f t="shared" si="15"/>
        <v>72.919868276619098</v>
      </c>
    </row>
    <row r="495" spans="1:12" x14ac:dyDescent="0.25">
      <c r="A495" s="13">
        <v>60</v>
      </c>
      <c r="B495" s="80" t="str">
        <f t="shared" si="14"/>
        <v>2013Trutnov</v>
      </c>
      <c r="C495" s="13">
        <v>2013</v>
      </c>
      <c r="D495" s="14" t="s">
        <v>64</v>
      </c>
      <c r="E495" s="14" t="s">
        <v>55</v>
      </c>
      <c r="F495" s="28">
        <v>216.50659999999999</v>
      </c>
      <c r="G495" s="13">
        <v>157</v>
      </c>
      <c r="H495" s="75">
        <v>369</v>
      </c>
      <c r="I495" s="13">
        <v>4573</v>
      </c>
      <c r="J495" s="13">
        <v>4503</v>
      </c>
      <c r="K495" s="13">
        <v>1142</v>
      </c>
      <c r="L495" s="15">
        <f t="shared" si="15"/>
        <v>92.56717743726405</v>
      </c>
    </row>
    <row r="496" spans="1:12" x14ac:dyDescent="0.25">
      <c r="A496" s="13">
        <v>61</v>
      </c>
      <c r="B496" s="80" t="str">
        <f t="shared" si="14"/>
        <v>2013Ústí nad Orlicí</v>
      </c>
      <c r="C496" s="13">
        <v>2013</v>
      </c>
      <c r="D496" s="14" t="s">
        <v>65</v>
      </c>
      <c r="E496" s="14" t="s">
        <v>55</v>
      </c>
      <c r="F496" s="28">
        <v>263.56459999999998</v>
      </c>
      <c r="G496" s="13">
        <v>176</v>
      </c>
      <c r="H496" s="75">
        <v>589</v>
      </c>
      <c r="I496" s="13">
        <v>4115</v>
      </c>
      <c r="J496" s="13">
        <v>4028</v>
      </c>
      <c r="K496" s="13">
        <v>977</v>
      </c>
      <c r="L496" s="15">
        <f t="shared" si="15"/>
        <v>88.531529294935453</v>
      </c>
    </row>
    <row r="497" spans="1:12" x14ac:dyDescent="0.25">
      <c r="A497" s="13">
        <v>62</v>
      </c>
      <c r="B497" s="80" t="str">
        <f t="shared" si="14"/>
        <v>2013Blansko</v>
      </c>
      <c r="C497" s="13">
        <v>2013</v>
      </c>
      <c r="D497" s="14" t="s">
        <v>66</v>
      </c>
      <c r="E497" s="14" t="s">
        <v>67</v>
      </c>
      <c r="F497" s="28">
        <v>264.47640000000001</v>
      </c>
      <c r="G497" s="13">
        <v>188</v>
      </c>
      <c r="H497" s="75">
        <v>493</v>
      </c>
      <c r="I497" s="13">
        <v>3215</v>
      </c>
      <c r="J497" s="13">
        <v>2796</v>
      </c>
      <c r="K497" s="13">
        <v>1178</v>
      </c>
      <c r="L497" s="15">
        <f t="shared" si="15"/>
        <v>153.78040057224607</v>
      </c>
    </row>
    <row r="498" spans="1:12" x14ac:dyDescent="0.25">
      <c r="A498" s="13">
        <v>63</v>
      </c>
      <c r="B498" s="80" t="str">
        <f t="shared" si="14"/>
        <v>2013Brno-město</v>
      </c>
      <c r="C498" s="13">
        <v>2013</v>
      </c>
      <c r="D498" s="14" t="s">
        <v>68</v>
      </c>
      <c r="E498" s="14" t="s">
        <v>67</v>
      </c>
      <c r="F498" s="28">
        <v>808.6771</v>
      </c>
      <c r="G498" s="13">
        <v>763</v>
      </c>
      <c r="H498" s="75">
        <v>1317</v>
      </c>
      <c r="I498" s="13">
        <v>19666</v>
      </c>
      <c r="J498" s="13">
        <v>22097</v>
      </c>
      <c r="K498" s="13">
        <v>14634</v>
      </c>
      <c r="L498" s="15">
        <f t="shared" si="15"/>
        <v>241.725573607277</v>
      </c>
    </row>
    <row r="499" spans="1:12" x14ac:dyDescent="0.25">
      <c r="A499" s="13">
        <v>64</v>
      </c>
      <c r="B499" s="80" t="str">
        <f t="shared" si="14"/>
        <v>2013Brno-venkov</v>
      </c>
      <c r="C499" s="13">
        <v>2013</v>
      </c>
      <c r="D499" s="14" t="s">
        <v>69</v>
      </c>
      <c r="E499" s="14" t="s">
        <v>67</v>
      </c>
      <c r="F499" s="28">
        <v>511.50779999999997</v>
      </c>
      <c r="G499" s="13">
        <v>482</v>
      </c>
      <c r="H499" s="75">
        <v>830</v>
      </c>
      <c r="I499" s="13">
        <v>4129</v>
      </c>
      <c r="J499" s="13">
        <v>3903</v>
      </c>
      <c r="K499" s="13">
        <v>2426</v>
      </c>
      <c r="L499" s="15">
        <f t="shared" si="15"/>
        <v>226.87419933384575</v>
      </c>
    </row>
    <row r="500" spans="1:12" x14ac:dyDescent="0.25">
      <c r="A500" s="13">
        <v>65</v>
      </c>
      <c r="B500" s="80" t="str">
        <f t="shared" si="14"/>
        <v>2013Břeclav</v>
      </c>
      <c r="C500" s="13">
        <v>2013</v>
      </c>
      <c r="D500" s="14" t="s">
        <v>70</v>
      </c>
      <c r="E500" s="14" t="s">
        <v>67</v>
      </c>
      <c r="F500" s="28">
        <v>758.93129999999996</v>
      </c>
      <c r="G500" s="13">
        <v>686</v>
      </c>
      <c r="H500" s="75">
        <v>1368</v>
      </c>
      <c r="I500" s="13">
        <v>3093</v>
      </c>
      <c r="J500" s="13">
        <v>3383</v>
      </c>
      <c r="K500" s="13">
        <v>2650</v>
      </c>
      <c r="L500" s="15">
        <f t="shared" si="15"/>
        <v>285.91486845994677</v>
      </c>
    </row>
    <row r="501" spans="1:12" x14ac:dyDescent="0.25">
      <c r="A501" s="13">
        <v>66</v>
      </c>
      <c r="B501" s="80" t="str">
        <f t="shared" si="14"/>
        <v>2013Hodonín</v>
      </c>
      <c r="C501" s="13">
        <v>2013</v>
      </c>
      <c r="D501" s="14" t="s">
        <v>71</v>
      </c>
      <c r="E501" s="14" t="s">
        <v>67</v>
      </c>
      <c r="F501" s="28">
        <v>505.76429999999999</v>
      </c>
      <c r="G501" s="13">
        <v>463</v>
      </c>
      <c r="H501" s="75">
        <v>776</v>
      </c>
      <c r="I501" s="13">
        <v>4033</v>
      </c>
      <c r="J501" s="13">
        <v>3789</v>
      </c>
      <c r="K501" s="13">
        <v>2376</v>
      </c>
      <c r="L501" s="15">
        <f t="shared" si="15"/>
        <v>228.8836104513064</v>
      </c>
    </row>
    <row r="502" spans="1:12" x14ac:dyDescent="0.25">
      <c r="A502" s="13">
        <v>67</v>
      </c>
      <c r="B502" s="80" t="str">
        <f t="shared" si="14"/>
        <v>2013Jihlava</v>
      </c>
      <c r="C502" s="13">
        <v>2013</v>
      </c>
      <c r="D502" s="14" t="s">
        <v>72</v>
      </c>
      <c r="E502" s="14" t="s">
        <v>67</v>
      </c>
      <c r="F502" s="28">
        <v>299.38229999999999</v>
      </c>
      <c r="G502" s="13">
        <v>223</v>
      </c>
      <c r="H502" s="75">
        <v>482</v>
      </c>
      <c r="I502" s="13">
        <v>4102</v>
      </c>
      <c r="J502" s="13">
        <v>4027</v>
      </c>
      <c r="K502" s="13">
        <v>1324</v>
      </c>
      <c r="L502" s="15">
        <f t="shared" si="15"/>
        <v>120.00496647628508</v>
      </c>
    </row>
    <row r="503" spans="1:12" x14ac:dyDescent="0.25">
      <c r="A503" s="13">
        <v>68</v>
      </c>
      <c r="B503" s="80" t="str">
        <f t="shared" si="14"/>
        <v>2013Kroměříž</v>
      </c>
      <c r="C503" s="13">
        <v>2013</v>
      </c>
      <c r="D503" s="14" t="s">
        <v>73</v>
      </c>
      <c r="E503" s="14" t="s">
        <v>67</v>
      </c>
      <c r="F503" s="28">
        <v>371.0213</v>
      </c>
      <c r="G503" s="13">
        <v>315</v>
      </c>
      <c r="H503" s="75">
        <v>634</v>
      </c>
      <c r="I503" s="13">
        <v>3376</v>
      </c>
      <c r="J503" s="13">
        <v>3014</v>
      </c>
      <c r="K503" s="13">
        <v>1513</v>
      </c>
      <c r="L503" s="15">
        <f t="shared" si="15"/>
        <v>183.2266091572661</v>
      </c>
    </row>
    <row r="504" spans="1:12" x14ac:dyDescent="0.25">
      <c r="A504" s="13">
        <v>69</v>
      </c>
      <c r="B504" s="80" t="str">
        <f t="shared" si="14"/>
        <v>2013Prostějov</v>
      </c>
      <c r="C504" s="13">
        <v>2013</v>
      </c>
      <c r="D504" s="14" t="s">
        <v>74</v>
      </c>
      <c r="E504" s="14" t="s">
        <v>67</v>
      </c>
      <c r="F504" s="28">
        <v>347.19830000000002</v>
      </c>
      <c r="G504" s="13">
        <v>285</v>
      </c>
      <c r="H504" s="75">
        <v>605</v>
      </c>
      <c r="I504" s="13">
        <v>3736</v>
      </c>
      <c r="J504" s="13">
        <v>3407</v>
      </c>
      <c r="K504" s="13">
        <v>1487</v>
      </c>
      <c r="L504" s="15">
        <f t="shared" si="15"/>
        <v>159.30584091576165</v>
      </c>
    </row>
    <row r="505" spans="1:12" x14ac:dyDescent="0.25">
      <c r="A505" s="13">
        <v>70</v>
      </c>
      <c r="B505" s="80" t="str">
        <f t="shared" si="14"/>
        <v>2013Třebíč</v>
      </c>
      <c r="C505" s="13">
        <v>2013</v>
      </c>
      <c r="D505" s="14" t="s">
        <v>75</v>
      </c>
      <c r="E505" s="14" t="s">
        <v>67</v>
      </c>
      <c r="F505" s="28">
        <v>233.19720000000001</v>
      </c>
      <c r="G505" s="13">
        <v>163</v>
      </c>
      <c r="H505" s="75">
        <v>415</v>
      </c>
      <c r="I505" s="13">
        <v>2905</v>
      </c>
      <c r="J505" s="13">
        <v>2950</v>
      </c>
      <c r="K505" s="13">
        <v>666</v>
      </c>
      <c r="L505" s="15">
        <f t="shared" si="15"/>
        <v>82.403389830508473</v>
      </c>
    </row>
    <row r="506" spans="1:12" x14ac:dyDescent="0.25">
      <c r="A506" s="13">
        <v>71</v>
      </c>
      <c r="B506" s="80" t="str">
        <f t="shared" si="14"/>
        <v>2013Uherské Hradiště</v>
      </c>
      <c r="C506" s="13">
        <v>2013</v>
      </c>
      <c r="D506" s="14" t="s">
        <v>76</v>
      </c>
      <c r="E506" s="14" t="s">
        <v>67</v>
      </c>
      <c r="F506" s="28">
        <v>502.15660000000003</v>
      </c>
      <c r="G506" s="13">
        <v>377</v>
      </c>
      <c r="H506" s="75">
        <v>930</v>
      </c>
      <c r="I506" s="13">
        <v>3329</v>
      </c>
      <c r="J506" s="13">
        <v>2928</v>
      </c>
      <c r="K506" s="13">
        <v>1834</v>
      </c>
      <c r="L506" s="15">
        <f t="shared" si="15"/>
        <v>228.62363387978141</v>
      </c>
    </row>
    <row r="507" spans="1:12" x14ac:dyDescent="0.25">
      <c r="A507" s="13">
        <v>72</v>
      </c>
      <c r="B507" s="80" t="str">
        <f t="shared" si="14"/>
        <v>2013Vyškov</v>
      </c>
      <c r="C507" s="13">
        <v>2013</v>
      </c>
      <c r="D507" s="14" t="s">
        <v>77</v>
      </c>
      <c r="E507" s="14" t="s">
        <v>67</v>
      </c>
      <c r="F507" s="28">
        <v>473.96620000000001</v>
      </c>
      <c r="G507" s="13">
        <v>358</v>
      </c>
      <c r="H507" s="75">
        <v>987</v>
      </c>
      <c r="I507" s="13">
        <v>2397</v>
      </c>
      <c r="J507" s="13">
        <v>1842</v>
      </c>
      <c r="K507" s="13">
        <v>1475</v>
      </c>
      <c r="L507" s="15">
        <f t="shared" si="15"/>
        <v>292.2774158523344</v>
      </c>
    </row>
    <row r="508" spans="1:12" x14ac:dyDescent="0.25">
      <c r="A508" s="13">
        <v>73</v>
      </c>
      <c r="B508" s="80" t="str">
        <f t="shared" si="14"/>
        <v>2013Zlín</v>
      </c>
      <c r="C508" s="13">
        <v>2013</v>
      </c>
      <c r="D508" s="14" t="s">
        <v>78</v>
      </c>
      <c r="E508" s="14" t="s">
        <v>67</v>
      </c>
      <c r="F508" s="28">
        <v>231.50389999999999</v>
      </c>
      <c r="G508" s="13">
        <v>118</v>
      </c>
      <c r="H508" s="75">
        <v>466.5</v>
      </c>
      <c r="I508" s="13">
        <v>5967</v>
      </c>
      <c r="J508" s="13">
        <v>6170</v>
      </c>
      <c r="K508" s="13">
        <v>1750</v>
      </c>
      <c r="L508" s="15">
        <f t="shared" si="15"/>
        <v>103.52512155591572</v>
      </c>
    </row>
    <row r="509" spans="1:12" x14ac:dyDescent="0.25">
      <c r="A509" s="13">
        <v>74</v>
      </c>
      <c r="B509" s="80" t="str">
        <f t="shared" si="14"/>
        <v>2013Znojmo</v>
      </c>
      <c r="C509" s="13">
        <v>2013</v>
      </c>
      <c r="D509" s="14" t="s">
        <v>79</v>
      </c>
      <c r="E509" s="14" t="s">
        <v>67</v>
      </c>
      <c r="F509" s="28">
        <v>443.40649999999999</v>
      </c>
      <c r="G509" s="13">
        <v>416</v>
      </c>
      <c r="H509" s="75">
        <v>663</v>
      </c>
      <c r="I509" s="13">
        <v>4495</v>
      </c>
      <c r="J509" s="13">
        <v>4147</v>
      </c>
      <c r="K509" s="13">
        <v>2647</v>
      </c>
      <c r="L509" s="15">
        <f t="shared" si="15"/>
        <v>232.9768507354714</v>
      </c>
    </row>
    <row r="510" spans="1:12" x14ac:dyDescent="0.25">
      <c r="A510" s="13">
        <v>75</v>
      </c>
      <c r="B510" s="80" t="str">
        <f t="shared" si="14"/>
        <v>2013Žďár nad Sázavou</v>
      </c>
      <c r="C510" s="13">
        <v>2013</v>
      </c>
      <c r="D510" s="14" t="s">
        <v>80</v>
      </c>
      <c r="E510" s="14" t="s">
        <v>67</v>
      </c>
      <c r="F510" s="28">
        <v>427.86520000000002</v>
      </c>
      <c r="G510" s="13">
        <v>342</v>
      </c>
      <c r="H510" s="75">
        <v>645</v>
      </c>
      <c r="I510" s="13">
        <v>2955</v>
      </c>
      <c r="J510" s="13">
        <v>2528</v>
      </c>
      <c r="K510" s="13">
        <v>1768</v>
      </c>
      <c r="L510" s="15">
        <f t="shared" si="15"/>
        <v>255.26898734177215</v>
      </c>
    </row>
    <row r="511" spans="1:12" x14ac:dyDescent="0.25">
      <c r="A511" s="13">
        <v>76</v>
      </c>
      <c r="B511" s="80" t="str">
        <f t="shared" si="14"/>
        <v>2013Bruntál</v>
      </c>
      <c r="C511" s="13">
        <v>2013</v>
      </c>
      <c r="D511" s="14" t="s">
        <v>81</v>
      </c>
      <c r="E511" s="14" t="s">
        <v>82</v>
      </c>
      <c r="F511" s="28">
        <v>348.37790000000001</v>
      </c>
      <c r="G511" s="13">
        <v>288</v>
      </c>
      <c r="H511" s="75">
        <v>574</v>
      </c>
      <c r="I511" s="13">
        <v>4976</v>
      </c>
      <c r="J511" s="13">
        <v>4909</v>
      </c>
      <c r="K511" s="13">
        <v>1795</v>
      </c>
      <c r="L511" s="15">
        <f t="shared" si="15"/>
        <v>133.46404563047463</v>
      </c>
    </row>
    <row r="512" spans="1:12" x14ac:dyDescent="0.25">
      <c r="A512" s="13">
        <v>77</v>
      </c>
      <c r="B512" s="80" t="str">
        <f t="shared" si="14"/>
        <v>2013Frýdek-Místek</v>
      </c>
      <c r="C512" s="13">
        <v>2013</v>
      </c>
      <c r="D512" s="14" t="s">
        <v>83</v>
      </c>
      <c r="E512" s="14" t="s">
        <v>82</v>
      </c>
      <c r="F512" s="28">
        <v>374.25150000000002</v>
      </c>
      <c r="G512" s="13">
        <v>311</v>
      </c>
      <c r="H512" s="75">
        <v>652</v>
      </c>
      <c r="I512" s="13">
        <v>6856</v>
      </c>
      <c r="J512" s="13">
        <v>7004</v>
      </c>
      <c r="K512" s="13">
        <v>2699</v>
      </c>
      <c r="L512" s="15">
        <f t="shared" si="15"/>
        <v>140.65319817247288</v>
      </c>
    </row>
    <row r="513" spans="1:12" x14ac:dyDescent="0.25">
      <c r="A513" s="13">
        <v>78</v>
      </c>
      <c r="B513" s="80" t="str">
        <f t="shared" si="14"/>
        <v>2013Jeseník</v>
      </c>
      <c r="C513" s="13">
        <v>2013</v>
      </c>
      <c r="D513" s="14" t="s">
        <v>84</v>
      </c>
      <c r="E513" s="14" t="s">
        <v>82</v>
      </c>
      <c r="F513" s="28">
        <v>444.59660000000002</v>
      </c>
      <c r="G513" s="13">
        <v>362.5</v>
      </c>
      <c r="H513" s="75">
        <v>746</v>
      </c>
      <c r="I513" s="13">
        <v>1528</v>
      </c>
      <c r="J513" s="13">
        <v>1047</v>
      </c>
      <c r="K513" s="13">
        <v>1058</v>
      </c>
      <c r="L513" s="15">
        <f t="shared" si="15"/>
        <v>368.83476599808978</v>
      </c>
    </row>
    <row r="514" spans="1:12" x14ac:dyDescent="0.25">
      <c r="A514" s="13">
        <v>79</v>
      </c>
      <c r="B514" s="80" t="str">
        <f t="shared" si="14"/>
        <v>2013Karviná</v>
      </c>
      <c r="C514" s="13">
        <v>2013</v>
      </c>
      <c r="D514" s="14" t="s">
        <v>85</v>
      </c>
      <c r="E514" s="14" t="s">
        <v>82</v>
      </c>
      <c r="F514" s="28">
        <v>297.9418</v>
      </c>
      <c r="G514" s="13">
        <v>257</v>
      </c>
      <c r="H514" s="75">
        <v>525</v>
      </c>
      <c r="I514" s="13">
        <v>12168</v>
      </c>
      <c r="J514" s="13">
        <v>11439</v>
      </c>
      <c r="K514" s="13">
        <v>3634</v>
      </c>
      <c r="L514" s="15">
        <f t="shared" si="15"/>
        <v>115.95506600227291</v>
      </c>
    </row>
    <row r="515" spans="1:12" x14ac:dyDescent="0.25">
      <c r="A515" s="13">
        <v>80</v>
      </c>
      <c r="B515" s="80" t="str">
        <f t="shared" si="14"/>
        <v>2013Nový Jičín</v>
      </c>
      <c r="C515" s="13">
        <v>2013</v>
      </c>
      <c r="D515" s="14" t="s">
        <v>86</v>
      </c>
      <c r="E515" s="14" t="s">
        <v>82</v>
      </c>
      <c r="F515" s="28">
        <v>138.22989999999999</v>
      </c>
      <c r="G515" s="13">
        <v>77</v>
      </c>
      <c r="H515" s="75">
        <v>230</v>
      </c>
      <c r="I515" s="13">
        <v>5399</v>
      </c>
      <c r="J515" s="13">
        <v>5289</v>
      </c>
      <c r="K515" s="13">
        <v>1220</v>
      </c>
      <c r="L515" s="15">
        <f t="shared" si="15"/>
        <v>84.193609377954246</v>
      </c>
    </row>
    <row r="516" spans="1:12" x14ac:dyDescent="0.25">
      <c r="A516" s="13">
        <v>81</v>
      </c>
      <c r="B516" s="80" t="str">
        <f t="shared" si="14"/>
        <v>2013Olomouc</v>
      </c>
      <c r="C516" s="13">
        <v>2013</v>
      </c>
      <c r="D516" s="14" t="s">
        <v>87</v>
      </c>
      <c r="E516" s="14" t="s">
        <v>82</v>
      </c>
      <c r="F516" s="28">
        <v>192.96270000000001</v>
      </c>
      <c r="G516" s="13">
        <v>128</v>
      </c>
      <c r="H516" s="75">
        <v>330</v>
      </c>
      <c r="I516" s="13">
        <v>9370</v>
      </c>
      <c r="J516" s="13">
        <v>9386</v>
      </c>
      <c r="K516" s="13">
        <v>1734</v>
      </c>
      <c r="L516" s="15">
        <f t="shared" si="15"/>
        <v>67.431280630726604</v>
      </c>
    </row>
    <row r="517" spans="1:12" x14ac:dyDescent="0.25">
      <c r="A517" s="13">
        <v>82</v>
      </c>
      <c r="B517" s="80" t="str">
        <f t="shared" si="14"/>
        <v>2013Opava</v>
      </c>
      <c r="C517" s="13">
        <v>2013</v>
      </c>
      <c r="D517" s="14" t="s">
        <v>88</v>
      </c>
      <c r="E517" s="14" t="s">
        <v>82</v>
      </c>
      <c r="F517" s="28">
        <v>368.22210000000001</v>
      </c>
      <c r="G517" s="13">
        <v>286</v>
      </c>
      <c r="H517" s="75">
        <v>654.5</v>
      </c>
      <c r="I517" s="13">
        <v>5051</v>
      </c>
      <c r="J517" s="13">
        <v>4751</v>
      </c>
      <c r="K517" s="13">
        <v>1832</v>
      </c>
      <c r="L517" s="15">
        <f t="shared" si="15"/>
        <v>140.74510629341191</v>
      </c>
    </row>
    <row r="518" spans="1:12" x14ac:dyDescent="0.25">
      <c r="A518" s="13">
        <v>83</v>
      </c>
      <c r="B518" s="80" t="str">
        <f t="shared" si="14"/>
        <v>2013Ostrava</v>
      </c>
      <c r="C518" s="13">
        <v>2013</v>
      </c>
      <c r="D518" s="14" t="s">
        <v>89</v>
      </c>
      <c r="E518" s="14" t="s">
        <v>82</v>
      </c>
      <c r="F518" s="28">
        <v>616.21590000000003</v>
      </c>
      <c r="G518" s="13">
        <v>645</v>
      </c>
      <c r="H518" s="75">
        <v>859</v>
      </c>
      <c r="I518" s="13">
        <v>21348</v>
      </c>
      <c r="J518" s="13">
        <v>20039</v>
      </c>
      <c r="K518" s="13">
        <v>13312</v>
      </c>
      <c r="L518" s="15">
        <f t="shared" si="15"/>
        <v>242.47118119666649</v>
      </c>
    </row>
    <row r="519" spans="1:12" x14ac:dyDescent="0.25">
      <c r="A519" s="13">
        <v>84</v>
      </c>
      <c r="B519" s="80" t="str">
        <f t="shared" ref="B519:B582" si="16">CONCATENATE(C519,D519)</f>
        <v>2013Přerov</v>
      </c>
      <c r="C519" s="13">
        <v>2013</v>
      </c>
      <c r="D519" s="14" t="s">
        <v>90</v>
      </c>
      <c r="E519" s="14" t="s">
        <v>82</v>
      </c>
      <c r="F519" s="28">
        <v>194.09950000000001</v>
      </c>
      <c r="G519" s="13">
        <v>154</v>
      </c>
      <c r="H519" s="75">
        <v>329.5</v>
      </c>
      <c r="I519" s="13">
        <v>3979</v>
      </c>
      <c r="J519" s="13">
        <v>3708</v>
      </c>
      <c r="K519" s="13">
        <v>978</v>
      </c>
      <c r="L519" s="15">
        <f t="shared" ref="L519:L582" si="17">K519/J519*365</f>
        <v>96.270226537216814</v>
      </c>
    </row>
    <row r="520" spans="1:12" x14ac:dyDescent="0.25">
      <c r="A520" s="13">
        <v>85</v>
      </c>
      <c r="B520" s="80" t="str">
        <f t="shared" si="16"/>
        <v>2013Šumperk</v>
      </c>
      <c r="C520" s="13">
        <v>2013</v>
      </c>
      <c r="D520" s="14" t="s">
        <v>91</v>
      </c>
      <c r="E520" s="14" t="s">
        <v>82</v>
      </c>
      <c r="F520" s="28">
        <v>436.7604</v>
      </c>
      <c r="G520" s="13">
        <v>340.5</v>
      </c>
      <c r="H520" s="75">
        <v>798.5</v>
      </c>
      <c r="I520" s="13">
        <v>3043</v>
      </c>
      <c r="J520" s="13">
        <v>3084</v>
      </c>
      <c r="K520" s="13">
        <v>1320</v>
      </c>
      <c r="L520" s="15">
        <f t="shared" si="17"/>
        <v>156.22568093385212</v>
      </c>
    </row>
    <row r="521" spans="1:12" x14ac:dyDescent="0.25">
      <c r="A521" s="13">
        <v>86</v>
      </c>
      <c r="B521" s="80" t="str">
        <f t="shared" si="16"/>
        <v>2013Vsetín</v>
      </c>
      <c r="C521" s="13">
        <v>2013</v>
      </c>
      <c r="D521" s="14" t="s">
        <v>92</v>
      </c>
      <c r="E521" s="14" t="s">
        <v>82</v>
      </c>
      <c r="F521" s="28">
        <v>280.42340000000002</v>
      </c>
      <c r="G521" s="13">
        <v>217</v>
      </c>
      <c r="H521" s="75">
        <v>518</v>
      </c>
      <c r="I521" s="13">
        <v>3066</v>
      </c>
      <c r="J521" s="13">
        <v>2732</v>
      </c>
      <c r="K521" s="13">
        <v>1247</v>
      </c>
      <c r="L521" s="15">
        <f t="shared" si="17"/>
        <v>166.60139092240115</v>
      </c>
    </row>
    <row r="522" spans="1:12" x14ac:dyDescent="0.25">
      <c r="A522" s="13">
        <v>1</v>
      </c>
      <c r="B522" s="80" t="str">
        <f t="shared" si="16"/>
        <v>2014Praha 1</v>
      </c>
      <c r="C522" s="13">
        <v>2014</v>
      </c>
      <c r="D522" s="14" t="s">
        <v>2</v>
      </c>
      <c r="E522" s="14" t="s">
        <v>3</v>
      </c>
      <c r="F522" s="28">
        <v>228.8476</v>
      </c>
      <c r="G522" s="13">
        <v>91</v>
      </c>
      <c r="H522" s="75">
        <v>543</v>
      </c>
      <c r="I522" s="13">
        <v>25875</v>
      </c>
      <c r="J522" s="13">
        <v>24010</v>
      </c>
      <c r="K522" s="13">
        <v>12917</v>
      </c>
      <c r="L522" s="15">
        <f t="shared" si="17"/>
        <v>196.36422324031656</v>
      </c>
    </row>
    <row r="523" spans="1:12" x14ac:dyDescent="0.25">
      <c r="A523" s="13">
        <v>2</v>
      </c>
      <c r="B523" s="80" t="str">
        <f t="shared" si="16"/>
        <v>2014Praha 2</v>
      </c>
      <c r="C523" s="13">
        <v>2014</v>
      </c>
      <c r="D523" s="14" t="s">
        <v>4</v>
      </c>
      <c r="E523" s="14" t="s">
        <v>3</v>
      </c>
      <c r="F523" s="28">
        <v>431.11320000000001</v>
      </c>
      <c r="G523" s="13">
        <v>343</v>
      </c>
      <c r="H523" s="75">
        <v>862</v>
      </c>
      <c r="I523" s="13">
        <v>8629</v>
      </c>
      <c r="J523" s="13">
        <v>8223</v>
      </c>
      <c r="K523" s="13">
        <v>6001</v>
      </c>
      <c r="L523" s="15">
        <f t="shared" si="17"/>
        <v>266.37054602942965</v>
      </c>
    </row>
    <row r="524" spans="1:12" x14ac:dyDescent="0.25">
      <c r="A524" s="13">
        <v>3</v>
      </c>
      <c r="B524" s="80" t="str">
        <f t="shared" si="16"/>
        <v>2014Praha 3</v>
      </c>
      <c r="C524" s="13">
        <v>2014</v>
      </c>
      <c r="D524" s="14" t="s">
        <v>5</v>
      </c>
      <c r="E524" s="14" t="s">
        <v>3</v>
      </c>
      <c r="F524" s="28">
        <v>208.75460000000001</v>
      </c>
      <c r="G524" s="13">
        <v>125</v>
      </c>
      <c r="H524" s="75">
        <v>392.5</v>
      </c>
      <c r="I524" s="13">
        <v>6463</v>
      </c>
      <c r="J524" s="13">
        <v>6503</v>
      </c>
      <c r="K524" s="13">
        <v>2298</v>
      </c>
      <c r="L524" s="15">
        <f t="shared" si="17"/>
        <v>128.98200830385974</v>
      </c>
    </row>
    <row r="525" spans="1:12" x14ac:dyDescent="0.25">
      <c r="A525" s="13">
        <v>4</v>
      </c>
      <c r="B525" s="80" t="str">
        <f t="shared" si="16"/>
        <v>2014Praha 4</v>
      </c>
      <c r="C525" s="13">
        <v>2014</v>
      </c>
      <c r="D525" s="14" t="s">
        <v>6</v>
      </c>
      <c r="E525" s="14" t="s">
        <v>3</v>
      </c>
      <c r="F525" s="28">
        <v>283.98430000000002</v>
      </c>
      <c r="G525" s="13">
        <v>237</v>
      </c>
      <c r="H525" s="75">
        <v>408</v>
      </c>
      <c r="I525" s="13">
        <v>14905</v>
      </c>
      <c r="J525" s="13">
        <v>25951</v>
      </c>
      <c r="K525" s="13">
        <v>5652</v>
      </c>
      <c r="L525" s="15">
        <f t="shared" si="17"/>
        <v>79.495202497013608</v>
      </c>
    </row>
    <row r="526" spans="1:12" x14ac:dyDescent="0.25">
      <c r="A526" s="13">
        <v>5</v>
      </c>
      <c r="B526" s="80" t="str">
        <f t="shared" si="16"/>
        <v>2014Praha 5</v>
      </c>
      <c r="C526" s="13">
        <v>2014</v>
      </c>
      <c r="D526" s="14" t="s">
        <v>7</v>
      </c>
      <c r="E526" s="14" t="s">
        <v>3</v>
      </c>
      <c r="F526" s="28">
        <v>460.67469999999997</v>
      </c>
      <c r="G526" s="13">
        <v>301</v>
      </c>
      <c r="H526" s="75">
        <v>1075</v>
      </c>
      <c r="I526" s="13">
        <v>12778</v>
      </c>
      <c r="J526" s="13">
        <v>17867</v>
      </c>
      <c r="K526" s="13">
        <v>4632</v>
      </c>
      <c r="L526" s="15">
        <f t="shared" si="17"/>
        <v>94.62584653271395</v>
      </c>
    </row>
    <row r="527" spans="1:12" x14ac:dyDescent="0.25">
      <c r="A527" s="13">
        <v>6</v>
      </c>
      <c r="B527" s="80" t="str">
        <f t="shared" si="16"/>
        <v>2014Praha 6</v>
      </c>
      <c r="C527" s="13">
        <v>2014</v>
      </c>
      <c r="D527" s="14" t="s">
        <v>8</v>
      </c>
      <c r="E527" s="14" t="s">
        <v>3</v>
      </c>
      <c r="F527" s="28">
        <v>499.27429999999998</v>
      </c>
      <c r="G527" s="13">
        <v>406</v>
      </c>
      <c r="H527" s="75">
        <v>980</v>
      </c>
      <c r="I527" s="13">
        <v>7469</v>
      </c>
      <c r="J527" s="13">
        <v>7837</v>
      </c>
      <c r="K527" s="13">
        <v>3533</v>
      </c>
      <c r="L527" s="15">
        <f t="shared" si="17"/>
        <v>164.54574454510654</v>
      </c>
    </row>
    <row r="528" spans="1:12" x14ac:dyDescent="0.25">
      <c r="A528" s="13">
        <v>7</v>
      </c>
      <c r="B528" s="80" t="str">
        <f t="shared" si="16"/>
        <v>2014Praha 7</v>
      </c>
      <c r="C528" s="13">
        <v>2014</v>
      </c>
      <c r="D528" s="14" t="s">
        <v>9</v>
      </c>
      <c r="E528" s="14" t="s">
        <v>3</v>
      </c>
      <c r="F528" s="28">
        <v>541.28520000000003</v>
      </c>
      <c r="G528" s="13">
        <v>357</v>
      </c>
      <c r="H528" s="75">
        <v>1070</v>
      </c>
      <c r="I528" s="13">
        <v>4168</v>
      </c>
      <c r="J528" s="13">
        <v>3322</v>
      </c>
      <c r="K528" s="13">
        <v>2786</v>
      </c>
      <c r="L528" s="15">
        <f t="shared" si="17"/>
        <v>306.10776640577967</v>
      </c>
    </row>
    <row r="529" spans="1:12" x14ac:dyDescent="0.25">
      <c r="A529" s="13">
        <v>8</v>
      </c>
      <c r="B529" s="80" t="str">
        <f t="shared" si="16"/>
        <v>2014Praha 8</v>
      </c>
      <c r="C529" s="13">
        <v>2014</v>
      </c>
      <c r="D529" s="14" t="s">
        <v>10</v>
      </c>
      <c r="E529" s="14" t="s">
        <v>3</v>
      </c>
      <c r="F529" s="28">
        <v>580.42409999999995</v>
      </c>
      <c r="G529" s="13">
        <v>461</v>
      </c>
      <c r="H529" s="75">
        <v>1006</v>
      </c>
      <c r="I529" s="13">
        <v>8191</v>
      </c>
      <c r="J529" s="13">
        <v>7681</v>
      </c>
      <c r="K529" s="13">
        <v>4850</v>
      </c>
      <c r="L529" s="15">
        <f t="shared" si="17"/>
        <v>230.47129280041659</v>
      </c>
    </row>
    <row r="530" spans="1:12" x14ac:dyDescent="0.25">
      <c r="A530" s="13">
        <v>9</v>
      </c>
      <c r="B530" s="80" t="str">
        <f t="shared" si="16"/>
        <v>2014Praha 9</v>
      </c>
      <c r="C530" s="13">
        <v>2014</v>
      </c>
      <c r="D530" s="14" t="s">
        <v>11</v>
      </c>
      <c r="E530" s="14" t="s">
        <v>3</v>
      </c>
      <c r="F530" s="28">
        <v>356.31689999999998</v>
      </c>
      <c r="G530" s="13">
        <v>264</v>
      </c>
      <c r="H530" s="75">
        <v>778</v>
      </c>
      <c r="I530" s="13">
        <v>7404</v>
      </c>
      <c r="J530" s="13">
        <v>7445</v>
      </c>
      <c r="K530" s="13">
        <v>4267</v>
      </c>
      <c r="L530" s="15">
        <f t="shared" si="17"/>
        <v>209.19476158495635</v>
      </c>
    </row>
    <row r="531" spans="1:12" x14ac:dyDescent="0.25">
      <c r="A531" s="13">
        <v>10</v>
      </c>
      <c r="B531" s="80" t="str">
        <f t="shared" si="16"/>
        <v>2014Praha 10</v>
      </c>
      <c r="C531" s="13">
        <v>2014</v>
      </c>
      <c r="D531" s="14" t="s">
        <v>12</v>
      </c>
      <c r="E531" s="14" t="s">
        <v>3</v>
      </c>
      <c r="F531" s="28">
        <v>443.65109999999999</v>
      </c>
      <c r="G531" s="13">
        <v>273</v>
      </c>
      <c r="H531" s="75">
        <v>933</v>
      </c>
      <c r="I531" s="13">
        <v>7778</v>
      </c>
      <c r="J531" s="13">
        <v>8717</v>
      </c>
      <c r="K531" s="13">
        <v>4179</v>
      </c>
      <c r="L531" s="15">
        <f t="shared" si="17"/>
        <v>174.98393942870254</v>
      </c>
    </row>
    <row r="532" spans="1:12" x14ac:dyDescent="0.25">
      <c r="A532" s="13">
        <v>11</v>
      </c>
      <c r="B532" s="80" t="str">
        <f t="shared" si="16"/>
        <v>2014Beroun</v>
      </c>
      <c r="C532" s="13">
        <v>2014</v>
      </c>
      <c r="D532" s="14" t="s">
        <v>13</v>
      </c>
      <c r="E532" s="14" t="s">
        <v>14</v>
      </c>
      <c r="F532" s="28">
        <v>234.761</v>
      </c>
      <c r="G532" s="13">
        <v>153</v>
      </c>
      <c r="H532" s="75">
        <v>489</v>
      </c>
      <c r="I532" s="13">
        <v>3029</v>
      </c>
      <c r="J532" s="13">
        <v>3232</v>
      </c>
      <c r="K532" s="13">
        <v>573</v>
      </c>
      <c r="L532" s="15">
        <f t="shared" si="17"/>
        <v>64.710705445544548</v>
      </c>
    </row>
    <row r="533" spans="1:12" x14ac:dyDescent="0.25">
      <c r="A533" s="13">
        <v>12</v>
      </c>
      <c r="B533" s="80" t="str">
        <f t="shared" si="16"/>
        <v>2014Benešov</v>
      </c>
      <c r="C533" s="13">
        <v>2014</v>
      </c>
      <c r="D533" s="14" t="s">
        <v>15</v>
      </c>
      <c r="E533" s="14" t="s">
        <v>14</v>
      </c>
      <c r="F533" s="28">
        <v>177.3185</v>
      </c>
      <c r="G533" s="13">
        <v>123</v>
      </c>
      <c r="H533" s="75">
        <v>294</v>
      </c>
      <c r="I533" s="13">
        <v>2754</v>
      </c>
      <c r="J533" s="13">
        <v>2792</v>
      </c>
      <c r="K533" s="13">
        <v>968</v>
      </c>
      <c r="L533" s="15">
        <f t="shared" si="17"/>
        <v>126.54727793696274</v>
      </c>
    </row>
    <row r="534" spans="1:12" x14ac:dyDescent="0.25">
      <c r="A534" s="13">
        <v>13</v>
      </c>
      <c r="B534" s="80" t="str">
        <f t="shared" si="16"/>
        <v>2014Kladno</v>
      </c>
      <c r="C534" s="13">
        <v>2014</v>
      </c>
      <c r="D534" s="14" t="s">
        <v>16</v>
      </c>
      <c r="E534" s="14" t="s">
        <v>14</v>
      </c>
      <c r="F534" s="28">
        <v>211.17590000000001</v>
      </c>
      <c r="G534" s="13">
        <v>166</v>
      </c>
      <c r="H534" s="75">
        <v>346</v>
      </c>
      <c r="I534" s="13">
        <v>6489</v>
      </c>
      <c r="J534" s="13">
        <v>6452</v>
      </c>
      <c r="K534" s="13">
        <v>2200</v>
      </c>
      <c r="L534" s="15">
        <f t="shared" si="17"/>
        <v>124.45753254804711</v>
      </c>
    </row>
    <row r="535" spans="1:12" x14ac:dyDescent="0.25">
      <c r="A535" s="13">
        <v>14</v>
      </c>
      <c r="B535" s="80" t="str">
        <f t="shared" si="16"/>
        <v>2014Kolín</v>
      </c>
      <c r="C535" s="13">
        <v>2014</v>
      </c>
      <c r="D535" s="14" t="s">
        <v>17</v>
      </c>
      <c r="E535" s="14" t="s">
        <v>14</v>
      </c>
      <c r="F535" s="28">
        <v>199.3922</v>
      </c>
      <c r="G535" s="13">
        <v>147</v>
      </c>
      <c r="H535" s="75">
        <v>333</v>
      </c>
      <c r="I535" s="13">
        <v>4146</v>
      </c>
      <c r="J535" s="13">
        <v>4325</v>
      </c>
      <c r="K535" s="13">
        <v>1278</v>
      </c>
      <c r="L535" s="15">
        <f t="shared" si="17"/>
        <v>107.85433526011562</v>
      </c>
    </row>
    <row r="536" spans="1:12" x14ac:dyDescent="0.25">
      <c r="A536" s="13">
        <v>15</v>
      </c>
      <c r="B536" s="80" t="str">
        <f t="shared" si="16"/>
        <v>2014Kutná Hora</v>
      </c>
      <c r="C536" s="13">
        <v>2014</v>
      </c>
      <c r="D536" s="14" t="s">
        <v>18</v>
      </c>
      <c r="E536" s="14" t="s">
        <v>14</v>
      </c>
      <c r="F536" s="28">
        <v>112.7264</v>
      </c>
      <c r="G536" s="13">
        <v>56</v>
      </c>
      <c r="H536" s="75">
        <v>198</v>
      </c>
      <c r="I536" s="13">
        <v>2051</v>
      </c>
      <c r="J536" s="13">
        <v>2092</v>
      </c>
      <c r="K536" s="13">
        <v>308</v>
      </c>
      <c r="L536" s="15">
        <f t="shared" si="17"/>
        <v>53.738049713193114</v>
      </c>
    </row>
    <row r="537" spans="1:12" x14ac:dyDescent="0.25">
      <c r="A537" s="13">
        <v>16</v>
      </c>
      <c r="B537" s="80" t="str">
        <f t="shared" si="16"/>
        <v>2014Mělník</v>
      </c>
      <c r="C537" s="13">
        <v>2014</v>
      </c>
      <c r="D537" s="14" t="s">
        <v>19</v>
      </c>
      <c r="E537" s="14" t="s">
        <v>14</v>
      </c>
      <c r="F537" s="28">
        <v>214.59809999999999</v>
      </c>
      <c r="G537" s="13">
        <v>152</v>
      </c>
      <c r="H537" s="75">
        <v>441</v>
      </c>
      <c r="I537" s="13">
        <v>3933</v>
      </c>
      <c r="J537" s="13">
        <v>4285</v>
      </c>
      <c r="K537" s="13">
        <v>1185</v>
      </c>
      <c r="L537" s="15">
        <f t="shared" si="17"/>
        <v>100.93932322053675</v>
      </c>
    </row>
    <row r="538" spans="1:12" x14ac:dyDescent="0.25">
      <c r="A538" s="13">
        <v>17</v>
      </c>
      <c r="B538" s="80" t="str">
        <f t="shared" si="16"/>
        <v>2014Mladá Boleslav</v>
      </c>
      <c r="C538" s="13">
        <v>2014</v>
      </c>
      <c r="D538" s="14" t="s">
        <v>20</v>
      </c>
      <c r="E538" s="14" t="s">
        <v>14</v>
      </c>
      <c r="F538" s="28">
        <v>155.2182</v>
      </c>
      <c r="G538" s="13">
        <v>116</v>
      </c>
      <c r="H538" s="75">
        <v>243</v>
      </c>
      <c r="I538" s="13">
        <v>3891</v>
      </c>
      <c r="J538" s="13">
        <v>4036</v>
      </c>
      <c r="K538" s="13">
        <v>518</v>
      </c>
      <c r="L538" s="15">
        <f t="shared" si="17"/>
        <v>46.845887016848366</v>
      </c>
    </row>
    <row r="539" spans="1:12" x14ac:dyDescent="0.25">
      <c r="A539" s="13">
        <v>18</v>
      </c>
      <c r="B539" s="80" t="str">
        <f t="shared" si="16"/>
        <v>2014Nymburk</v>
      </c>
      <c r="C539" s="13">
        <v>2014</v>
      </c>
      <c r="D539" s="14" t="s">
        <v>21</v>
      </c>
      <c r="E539" s="14" t="s">
        <v>14</v>
      </c>
      <c r="F539" s="28">
        <v>201.48750000000001</v>
      </c>
      <c r="G539" s="13">
        <v>169</v>
      </c>
      <c r="H539" s="75">
        <v>283</v>
      </c>
      <c r="I539" s="13">
        <v>2835</v>
      </c>
      <c r="J539" s="13">
        <v>2942</v>
      </c>
      <c r="K539" s="13">
        <v>677</v>
      </c>
      <c r="L539" s="15">
        <f t="shared" si="17"/>
        <v>83.992182188987087</v>
      </c>
    </row>
    <row r="540" spans="1:12" x14ac:dyDescent="0.25">
      <c r="A540" s="13">
        <v>19</v>
      </c>
      <c r="B540" s="80" t="str">
        <f t="shared" si="16"/>
        <v>2014Praha-Východ</v>
      </c>
      <c r="C540" s="13">
        <v>2014</v>
      </c>
      <c r="D540" s="14" t="s">
        <v>134</v>
      </c>
      <c r="E540" s="14" t="s">
        <v>14</v>
      </c>
      <c r="F540" s="28">
        <v>218.71969999999999</v>
      </c>
      <c r="G540" s="13">
        <v>126.5</v>
      </c>
      <c r="H540" s="75">
        <v>446</v>
      </c>
      <c r="I540" s="13">
        <v>5488</v>
      </c>
      <c r="J540" s="13">
        <v>5547</v>
      </c>
      <c r="K540" s="13">
        <v>1378</v>
      </c>
      <c r="L540" s="15">
        <f t="shared" si="17"/>
        <v>90.674238327023616</v>
      </c>
    </row>
    <row r="541" spans="1:12" x14ac:dyDescent="0.25">
      <c r="A541" s="13">
        <v>20</v>
      </c>
      <c r="B541" s="80" t="str">
        <f t="shared" si="16"/>
        <v>2014Praha-Západ</v>
      </c>
      <c r="C541" s="13">
        <v>2014</v>
      </c>
      <c r="D541" s="14" t="s">
        <v>135</v>
      </c>
      <c r="E541" s="14" t="s">
        <v>14</v>
      </c>
      <c r="F541" s="28">
        <v>205.43100000000001</v>
      </c>
      <c r="G541" s="13">
        <v>99</v>
      </c>
      <c r="H541" s="75">
        <v>457</v>
      </c>
      <c r="I541" s="13">
        <v>6098</v>
      </c>
      <c r="J541" s="13">
        <v>6665</v>
      </c>
      <c r="K541" s="13">
        <v>1228</v>
      </c>
      <c r="L541" s="15">
        <f t="shared" si="17"/>
        <v>67.249812453113279</v>
      </c>
    </row>
    <row r="542" spans="1:12" x14ac:dyDescent="0.25">
      <c r="A542" s="13">
        <v>21</v>
      </c>
      <c r="B542" s="80" t="str">
        <f t="shared" si="16"/>
        <v>2014Příbram</v>
      </c>
      <c r="C542" s="13">
        <v>2014</v>
      </c>
      <c r="D542" s="14" t="s">
        <v>22</v>
      </c>
      <c r="E542" s="14" t="s">
        <v>14</v>
      </c>
      <c r="F542" s="28">
        <v>195.37540000000001</v>
      </c>
      <c r="G542" s="13">
        <v>162</v>
      </c>
      <c r="H542" s="75">
        <v>307</v>
      </c>
      <c r="I542" s="13">
        <v>3512</v>
      </c>
      <c r="J542" s="13">
        <v>3528</v>
      </c>
      <c r="K542" s="13">
        <v>560</v>
      </c>
      <c r="L542" s="15">
        <f t="shared" si="17"/>
        <v>57.936507936507937</v>
      </c>
    </row>
    <row r="543" spans="1:12" x14ac:dyDescent="0.25">
      <c r="A543" s="13">
        <v>22</v>
      </c>
      <c r="B543" s="80" t="str">
        <f t="shared" si="16"/>
        <v>2014Rakovník</v>
      </c>
      <c r="C543" s="13">
        <v>2014</v>
      </c>
      <c r="D543" s="14" t="s">
        <v>23</v>
      </c>
      <c r="E543" s="14" t="s">
        <v>14</v>
      </c>
      <c r="F543" s="28">
        <v>162.28639999999999</v>
      </c>
      <c r="G543" s="13">
        <v>111</v>
      </c>
      <c r="H543" s="75">
        <v>307</v>
      </c>
      <c r="I543" s="13">
        <v>1927</v>
      </c>
      <c r="J543" s="13">
        <v>2036</v>
      </c>
      <c r="K543" s="13">
        <v>404</v>
      </c>
      <c r="L543" s="15">
        <f t="shared" si="17"/>
        <v>72.426326129666009</v>
      </c>
    </row>
    <row r="544" spans="1:12" x14ac:dyDescent="0.25">
      <c r="A544" s="13">
        <v>23</v>
      </c>
      <c r="B544" s="80" t="str">
        <f t="shared" si="16"/>
        <v>2014České Budějovice</v>
      </c>
      <c r="C544" s="13">
        <v>2014</v>
      </c>
      <c r="D544" s="14" t="s">
        <v>24</v>
      </c>
      <c r="E544" s="14" t="s">
        <v>25</v>
      </c>
      <c r="F544" s="28">
        <v>137.40559999999999</v>
      </c>
      <c r="G544" s="13">
        <v>98</v>
      </c>
      <c r="H544" s="75">
        <v>196</v>
      </c>
      <c r="I544" s="13">
        <v>7838</v>
      </c>
      <c r="J544" s="13">
        <v>7935</v>
      </c>
      <c r="K544" s="13">
        <v>1353</v>
      </c>
      <c r="L544" s="15">
        <f t="shared" si="17"/>
        <v>62.236294896030245</v>
      </c>
    </row>
    <row r="545" spans="1:12" x14ac:dyDescent="0.25">
      <c r="A545" s="13">
        <v>24</v>
      </c>
      <c r="B545" s="80" t="str">
        <f t="shared" si="16"/>
        <v>2014Český Krumlov</v>
      </c>
      <c r="C545" s="13">
        <v>2014</v>
      </c>
      <c r="D545" s="14" t="s">
        <v>26</v>
      </c>
      <c r="E545" s="14" t="s">
        <v>25</v>
      </c>
      <c r="F545" s="28">
        <v>127.88849999999999</v>
      </c>
      <c r="G545" s="13">
        <v>60</v>
      </c>
      <c r="H545" s="75">
        <v>248</v>
      </c>
      <c r="I545" s="13">
        <v>1966</v>
      </c>
      <c r="J545" s="13">
        <v>2014</v>
      </c>
      <c r="K545" s="13">
        <v>315</v>
      </c>
      <c r="L545" s="15">
        <f t="shared" si="17"/>
        <v>57.087884806355511</v>
      </c>
    </row>
    <row r="546" spans="1:12" x14ac:dyDescent="0.25">
      <c r="A546" s="13">
        <v>25</v>
      </c>
      <c r="B546" s="80" t="str">
        <f t="shared" si="16"/>
        <v>2014Jindřichův Hradec</v>
      </c>
      <c r="C546" s="13">
        <v>2014</v>
      </c>
      <c r="D546" s="14" t="s">
        <v>27</v>
      </c>
      <c r="E546" s="14" t="s">
        <v>25</v>
      </c>
      <c r="F546" s="28">
        <v>245.0367</v>
      </c>
      <c r="G546" s="13">
        <v>200</v>
      </c>
      <c r="H546" s="75">
        <v>467</v>
      </c>
      <c r="I546" s="13">
        <v>2079</v>
      </c>
      <c r="J546" s="13">
        <v>2064</v>
      </c>
      <c r="K546" s="13">
        <v>458</v>
      </c>
      <c r="L546" s="15">
        <f t="shared" si="17"/>
        <v>80.993217054263567</v>
      </c>
    </row>
    <row r="547" spans="1:12" x14ac:dyDescent="0.25">
      <c r="A547" s="13">
        <v>26</v>
      </c>
      <c r="B547" s="80" t="str">
        <f t="shared" si="16"/>
        <v>2014Pelhřimov</v>
      </c>
      <c r="C547" s="13">
        <v>2014</v>
      </c>
      <c r="D547" s="14" t="s">
        <v>28</v>
      </c>
      <c r="E547" s="14" t="s">
        <v>25</v>
      </c>
      <c r="F547" s="28">
        <v>190.60329999999999</v>
      </c>
      <c r="G547" s="13">
        <v>129</v>
      </c>
      <c r="H547" s="75">
        <v>401</v>
      </c>
      <c r="I547" s="13">
        <v>1317</v>
      </c>
      <c r="J547" s="13">
        <v>1422</v>
      </c>
      <c r="K547" s="13">
        <v>275</v>
      </c>
      <c r="L547" s="15">
        <f t="shared" si="17"/>
        <v>70.58720112517581</v>
      </c>
    </row>
    <row r="548" spans="1:12" x14ac:dyDescent="0.25">
      <c r="A548" s="13">
        <v>27</v>
      </c>
      <c r="B548" s="80" t="str">
        <f t="shared" si="16"/>
        <v>2014Písek</v>
      </c>
      <c r="C548" s="13">
        <v>2014</v>
      </c>
      <c r="D548" s="14" t="s">
        <v>29</v>
      </c>
      <c r="E548" s="14" t="s">
        <v>25</v>
      </c>
      <c r="F548" s="28">
        <v>186.58580000000001</v>
      </c>
      <c r="G548" s="13">
        <v>104</v>
      </c>
      <c r="H548" s="75">
        <v>490</v>
      </c>
      <c r="I548" s="13">
        <v>2271</v>
      </c>
      <c r="J548" s="13">
        <v>2318</v>
      </c>
      <c r="K548" s="13">
        <v>416</v>
      </c>
      <c r="L548" s="15">
        <f t="shared" si="17"/>
        <v>65.504745470232962</v>
      </c>
    </row>
    <row r="549" spans="1:12" x14ac:dyDescent="0.25">
      <c r="A549" s="13">
        <v>28</v>
      </c>
      <c r="B549" s="80" t="str">
        <f t="shared" si="16"/>
        <v>2014Prachatice</v>
      </c>
      <c r="C549" s="13">
        <v>2014</v>
      </c>
      <c r="D549" s="14" t="s">
        <v>30</v>
      </c>
      <c r="E549" s="14" t="s">
        <v>25</v>
      </c>
      <c r="F549" s="28">
        <v>140.38589999999999</v>
      </c>
      <c r="G549" s="13">
        <v>112</v>
      </c>
      <c r="H549" s="75">
        <v>240</v>
      </c>
      <c r="I549" s="13">
        <v>1438</v>
      </c>
      <c r="J549" s="13">
        <v>1408</v>
      </c>
      <c r="K549" s="13">
        <v>293</v>
      </c>
      <c r="L549" s="15">
        <f t="shared" si="17"/>
        <v>75.955255681818187</v>
      </c>
    </row>
    <row r="550" spans="1:12" x14ac:dyDescent="0.25">
      <c r="A550" s="13">
        <v>29</v>
      </c>
      <c r="B550" s="80" t="str">
        <f t="shared" si="16"/>
        <v>2014Strakonice</v>
      </c>
      <c r="C550" s="13">
        <v>2014</v>
      </c>
      <c r="D550" s="14" t="s">
        <v>31</v>
      </c>
      <c r="E550" s="14" t="s">
        <v>25</v>
      </c>
      <c r="F550" s="28">
        <v>167.345</v>
      </c>
      <c r="G550" s="13">
        <v>104</v>
      </c>
      <c r="H550" s="75">
        <v>355.5</v>
      </c>
      <c r="I550" s="13">
        <v>1629</v>
      </c>
      <c r="J550" s="13">
        <v>1699</v>
      </c>
      <c r="K550" s="13">
        <v>280</v>
      </c>
      <c r="L550" s="15">
        <f t="shared" si="17"/>
        <v>60.153031194820485</v>
      </c>
    </row>
    <row r="551" spans="1:12" x14ac:dyDescent="0.25">
      <c r="A551" s="13">
        <v>30</v>
      </c>
      <c r="B551" s="80" t="str">
        <f t="shared" si="16"/>
        <v>2014Tábor</v>
      </c>
      <c r="C551" s="13">
        <v>2014</v>
      </c>
      <c r="D551" s="14" t="s">
        <v>32</v>
      </c>
      <c r="E551" s="14" t="s">
        <v>25</v>
      </c>
      <c r="F551" s="28">
        <v>146.42089999999999</v>
      </c>
      <c r="G551" s="13">
        <v>72</v>
      </c>
      <c r="H551" s="75">
        <v>266</v>
      </c>
      <c r="I551" s="13">
        <v>2890</v>
      </c>
      <c r="J551" s="13">
        <v>2879</v>
      </c>
      <c r="K551" s="13">
        <v>629</v>
      </c>
      <c r="L551" s="15">
        <f t="shared" si="17"/>
        <v>79.7447030218826</v>
      </c>
    </row>
    <row r="552" spans="1:12" x14ac:dyDescent="0.25">
      <c r="A552" s="13">
        <v>31</v>
      </c>
      <c r="B552" s="80" t="str">
        <f t="shared" si="16"/>
        <v>2014Domažlice</v>
      </c>
      <c r="C552" s="13">
        <v>2014</v>
      </c>
      <c r="D552" s="14" t="s">
        <v>33</v>
      </c>
      <c r="E552" s="14" t="s">
        <v>34</v>
      </c>
      <c r="F552" s="28">
        <v>166.8999</v>
      </c>
      <c r="G552" s="13">
        <v>119</v>
      </c>
      <c r="H552" s="75">
        <v>244</v>
      </c>
      <c r="I552" s="13">
        <v>1853</v>
      </c>
      <c r="J552" s="13">
        <v>1899</v>
      </c>
      <c r="K552" s="13">
        <v>329</v>
      </c>
      <c r="L552" s="15">
        <f t="shared" si="17"/>
        <v>63.235913638757239</v>
      </c>
    </row>
    <row r="553" spans="1:12" x14ac:dyDescent="0.25">
      <c r="A553" s="13">
        <v>32</v>
      </c>
      <c r="B553" s="80" t="str">
        <f t="shared" si="16"/>
        <v>2014Cheb</v>
      </c>
      <c r="C553" s="13">
        <v>2014</v>
      </c>
      <c r="D553" s="14" t="s">
        <v>35</v>
      </c>
      <c r="E553" s="14" t="s">
        <v>34</v>
      </c>
      <c r="F553" s="28">
        <v>268.81009999999998</v>
      </c>
      <c r="G553" s="13">
        <v>182</v>
      </c>
      <c r="H553" s="75">
        <v>534</v>
      </c>
      <c r="I553" s="13">
        <v>3894</v>
      </c>
      <c r="J553" s="13">
        <v>4099</v>
      </c>
      <c r="K553" s="13">
        <v>1645</v>
      </c>
      <c r="L553" s="15">
        <f t="shared" si="17"/>
        <v>146.48084898755792</v>
      </c>
    </row>
    <row r="554" spans="1:12" x14ac:dyDescent="0.25">
      <c r="A554" s="13">
        <v>33</v>
      </c>
      <c r="B554" s="80" t="str">
        <f t="shared" si="16"/>
        <v>2014Karlovy Vary</v>
      </c>
      <c r="C554" s="13">
        <v>2014</v>
      </c>
      <c r="D554" s="14" t="s">
        <v>36</v>
      </c>
      <c r="E554" s="14" t="s">
        <v>34</v>
      </c>
      <c r="F554" s="28">
        <v>200.1217</v>
      </c>
      <c r="G554" s="13">
        <v>138</v>
      </c>
      <c r="H554" s="75">
        <v>326</v>
      </c>
      <c r="I554" s="13">
        <v>4733</v>
      </c>
      <c r="J554" s="13">
        <v>5360</v>
      </c>
      <c r="K554" s="13">
        <v>883</v>
      </c>
      <c r="L554" s="15">
        <f t="shared" si="17"/>
        <v>60.129664179104481</v>
      </c>
    </row>
    <row r="555" spans="1:12" x14ac:dyDescent="0.25">
      <c r="A555" s="13">
        <v>34</v>
      </c>
      <c r="B555" s="80" t="str">
        <f t="shared" si="16"/>
        <v>2014Klatovy</v>
      </c>
      <c r="C555" s="13">
        <v>2014</v>
      </c>
      <c r="D555" s="14" t="s">
        <v>37</v>
      </c>
      <c r="E555" s="14" t="s">
        <v>34</v>
      </c>
      <c r="F555" s="28">
        <v>211.47450000000001</v>
      </c>
      <c r="G555" s="13">
        <v>134</v>
      </c>
      <c r="H555" s="75">
        <v>332</v>
      </c>
      <c r="I555" s="13">
        <v>2243</v>
      </c>
      <c r="J555" s="13">
        <v>2350</v>
      </c>
      <c r="K555" s="13">
        <v>554</v>
      </c>
      <c r="L555" s="15">
        <f t="shared" si="17"/>
        <v>86.0468085106383</v>
      </c>
    </row>
    <row r="556" spans="1:12" x14ac:dyDescent="0.25">
      <c r="A556" s="13">
        <v>35</v>
      </c>
      <c r="B556" s="80" t="str">
        <f t="shared" si="16"/>
        <v>2014Plzeň-jih</v>
      </c>
      <c r="C556" s="13">
        <v>2014</v>
      </c>
      <c r="D556" s="14" t="s">
        <v>38</v>
      </c>
      <c r="E556" s="14" t="s">
        <v>34</v>
      </c>
      <c r="F556" s="28">
        <v>226.09100000000001</v>
      </c>
      <c r="G556" s="13">
        <v>175</v>
      </c>
      <c r="H556" s="75">
        <v>396</v>
      </c>
      <c r="I556" s="13">
        <v>2284</v>
      </c>
      <c r="J556" s="13">
        <v>2243</v>
      </c>
      <c r="K556" s="13">
        <v>471</v>
      </c>
      <c r="L556" s="15">
        <f t="shared" si="17"/>
        <v>76.645118145341058</v>
      </c>
    </row>
    <row r="557" spans="1:12" x14ac:dyDescent="0.25">
      <c r="A557" s="13">
        <v>36</v>
      </c>
      <c r="B557" s="80" t="str">
        <f t="shared" si="16"/>
        <v>2014Plzeň-Město</v>
      </c>
      <c r="C557" s="13">
        <v>2014</v>
      </c>
      <c r="D557" s="14" t="s">
        <v>136</v>
      </c>
      <c r="E557" s="14" t="s">
        <v>34</v>
      </c>
      <c r="F557" s="28">
        <v>290.94970000000001</v>
      </c>
      <c r="G557" s="13">
        <v>225</v>
      </c>
      <c r="H557" s="75">
        <v>493</v>
      </c>
      <c r="I557" s="13">
        <v>9728</v>
      </c>
      <c r="J557" s="13">
        <v>8676</v>
      </c>
      <c r="K557" s="13">
        <v>3619</v>
      </c>
      <c r="L557" s="15">
        <f t="shared" si="17"/>
        <v>152.25161364684186</v>
      </c>
    </row>
    <row r="558" spans="1:12" x14ac:dyDescent="0.25">
      <c r="A558" s="13">
        <v>37</v>
      </c>
      <c r="B558" s="80" t="str">
        <f t="shared" si="16"/>
        <v>2014Plzeň-sever</v>
      </c>
      <c r="C558" s="13">
        <v>2014</v>
      </c>
      <c r="D558" s="14" t="s">
        <v>39</v>
      </c>
      <c r="E558" s="14" t="s">
        <v>34</v>
      </c>
      <c r="F558" s="28">
        <v>203.90969999999999</v>
      </c>
      <c r="G558" s="13">
        <v>132</v>
      </c>
      <c r="H558" s="75">
        <v>435</v>
      </c>
      <c r="I558" s="13">
        <v>3228</v>
      </c>
      <c r="J558" s="13">
        <v>3383</v>
      </c>
      <c r="K558" s="13">
        <v>890</v>
      </c>
      <c r="L558" s="15">
        <f t="shared" si="17"/>
        <v>96.024238841265159</v>
      </c>
    </row>
    <row r="559" spans="1:12" x14ac:dyDescent="0.25">
      <c r="A559" s="13">
        <v>38</v>
      </c>
      <c r="B559" s="80" t="str">
        <f t="shared" si="16"/>
        <v>2014Rokycany</v>
      </c>
      <c r="C559" s="13">
        <v>2014</v>
      </c>
      <c r="D559" s="14" t="s">
        <v>40</v>
      </c>
      <c r="E559" s="14" t="s">
        <v>34</v>
      </c>
      <c r="F559" s="28">
        <v>164.6311</v>
      </c>
      <c r="G559" s="13">
        <v>122</v>
      </c>
      <c r="H559" s="75">
        <v>233</v>
      </c>
      <c r="I559" s="13">
        <v>1599</v>
      </c>
      <c r="J559" s="13">
        <v>1682</v>
      </c>
      <c r="K559" s="13">
        <v>367</v>
      </c>
      <c r="L559" s="15">
        <f t="shared" si="17"/>
        <v>79.640309155766943</v>
      </c>
    </row>
    <row r="560" spans="1:12" x14ac:dyDescent="0.25">
      <c r="A560" s="13">
        <v>39</v>
      </c>
      <c r="B560" s="80" t="str">
        <f t="shared" si="16"/>
        <v>2014Sokolov</v>
      </c>
      <c r="C560" s="13">
        <v>2014</v>
      </c>
      <c r="D560" s="14" t="s">
        <v>41</v>
      </c>
      <c r="E560" s="14" t="s">
        <v>34</v>
      </c>
      <c r="F560" s="28">
        <v>207.0067</v>
      </c>
      <c r="G560" s="13">
        <v>158.5</v>
      </c>
      <c r="H560" s="75">
        <v>336</v>
      </c>
      <c r="I560" s="13">
        <v>4935</v>
      </c>
      <c r="J560" s="13">
        <v>5107</v>
      </c>
      <c r="K560" s="13">
        <v>945</v>
      </c>
      <c r="L560" s="15">
        <f t="shared" si="17"/>
        <v>67.53965145878206</v>
      </c>
    </row>
    <row r="561" spans="1:12" x14ac:dyDescent="0.25">
      <c r="A561" s="13">
        <v>40</v>
      </c>
      <c r="B561" s="80" t="str">
        <f t="shared" si="16"/>
        <v>2014Tachov</v>
      </c>
      <c r="C561" s="13">
        <v>2014</v>
      </c>
      <c r="D561" s="14" t="s">
        <v>42</v>
      </c>
      <c r="E561" s="14" t="s">
        <v>34</v>
      </c>
      <c r="F561" s="28">
        <v>415.38470000000001</v>
      </c>
      <c r="G561" s="13">
        <v>330</v>
      </c>
      <c r="H561" s="75">
        <v>894</v>
      </c>
      <c r="I561" s="13">
        <v>2378</v>
      </c>
      <c r="J561" s="13">
        <v>2257</v>
      </c>
      <c r="K561" s="13">
        <v>1168</v>
      </c>
      <c r="L561" s="15">
        <f t="shared" si="17"/>
        <v>188.88790429774036</v>
      </c>
    </row>
    <row r="562" spans="1:12" x14ac:dyDescent="0.25">
      <c r="A562" s="13">
        <v>41</v>
      </c>
      <c r="B562" s="80" t="str">
        <f t="shared" si="16"/>
        <v>2014Česká Lípa</v>
      </c>
      <c r="C562" s="13">
        <v>2014</v>
      </c>
      <c r="D562" s="14" t="s">
        <v>43</v>
      </c>
      <c r="E562" s="14" t="s">
        <v>44</v>
      </c>
      <c r="F562" s="28">
        <v>329.93299999999999</v>
      </c>
      <c r="G562" s="13">
        <v>239</v>
      </c>
      <c r="H562" s="75">
        <v>593</v>
      </c>
      <c r="I562" s="13">
        <v>5183</v>
      </c>
      <c r="J562" s="13">
        <v>5368</v>
      </c>
      <c r="K562" s="13">
        <v>1868</v>
      </c>
      <c r="L562" s="15">
        <f t="shared" si="17"/>
        <v>127.01564828614008</v>
      </c>
    </row>
    <row r="563" spans="1:12" x14ac:dyDescent="0.25">
      <c r="A563" s="13">
        <v>42</v>
      </c>
      <c r="B563" s="80" t="str">
        <f t="shared" si="16"/>
        <v>2014Děčín</v>
      </c>
      <c r="C563" s="13">
        <v>2014</v>
      </c>
      <c r="D563" s="14" t="s">
        <v>45</v>
      </c>
      <c r="E563" s="14" t="s">
        <v>44</v>
      </c>
      <c r="F563" s="28">
        <v>588.97429999999997</v>
      </c>
      <c r="G563" s="13">
        <v>573</v>
      </c>
      <c r="H563" s="75">
        <v>918</v>
      </c>
      <c r="I563" s="13">
        <v>5452</v>
      </c>
      <c r="J563" s="13">
        <v>4867</v>
      </c>
      <c r="K563" s="13">
        <v>3591</v>
      </c>
      <c r="L563" s="15">
        <f t="shared" si="17"/>
        <v>269.30655434559276</v>
      </c>
    </row>
    <row r="564" spans="1:12" x14ac:dyDescent="0.25">
      <c r="A564" s="13">
        <v>43</v>
      </c>
      <c r="B564" s="80" t="str">
        <f t="shared" si="16"/>
        <v>2014Chomutov</v>
      </c>
      <c r="C564" s="13">
        <v>2014</v>
      </c>
      <c r="D564" s="14" t="s">
        <v>46</v>
      </c>
      <c r="E564" s="14" t="s">
        <v>44</v>
      </c>
      <c r="F564" s="28">
        <v>906.72969999999998</v>
      </c>
      <c r="G564" s="13">
        <v>966</v>
      </c>
      <c r="H564" s="75">
        <v>1313</v>
      </c>
      <c r="I564" s="13">
        <v>7356</v>
      </c>
      <c r="J564" s="13">
        <v>5460</v>
      </c>
      <c r="K564" s="13">
        <v>11567</v>
      </c>
      <c r="L564" s="15">
        <f t="shared" si="17"/>
        <v>773.25183150183148</v>
      </c>
    </row>
    <row r="565" spans="1:12" x14ac:dyDescent="0.25">
      <c r="A565" s="13">
        <v>44</v>
      </c>
      <c r="B565" s="80" t="str">
        <f t="shared" si="16"/>
        <v>2014Jablonec nad Nisou</v>
      </c>
      <c r="C565" s="13">
        <v>2014</v>
      </c>
      <c r="D565" s="14" t="s">
        <v>47</v>
      </c>
      <c r="E565" s="14" t="s">
        <v>44</v>
      </c>
      <c r="F565" s="28">
        <v>474.86349999999999</v>
      </c>
      <c r="G565" s="13">
        <v>444</v>
      </c>
      <c r="H565" s="75">
        <v>813</v>
      </c>
      <c r="I565" s="13">
        <v>3353</v>
      </c>
      <c r="J565" s="13">
        <v>3528</v>
      </c>
      <c r="K565" s="13">
        <v>2312</v>
      </c>
      <c r="L565" s="15">
        <f t="shared" si="17"/>
        <v>239.19501133786846</v>
      </c>
    </row>
    <row r="566" spans="1:12" x14ac:dyDescent="0.25">
      <c r="A566" s="13">
        <v>45</v>
      </c>
      <c r="B566" s="80" t="str">
        <f t="shared" si="16"/>
        <v>2014Liberec</v>
      </c>
      <c r="C566" s="13">
        <v>2014</v>
      </c>
      <c r="D566" s="14" t="s">
        <v>48</v>
      </c>
      <c r="E566" s="14" t="s">
        <v>44</v>
      </c>
      <c r="F566" s="28">
        <v>472.68729999999999</v>
      </c>
      <c r="G566" s="13">
        <v>352</v>
      </c>
      <c r="H566" s="75">
        <v>910</v>
      </c>
      <c r="I566" s="13">
        <v>8334</v>
      </c>
      <c r="J566" s="13">
        <v>8941</v>
      </c>
      <c r="K566" s="13">
        <v>5348</v>
      </c>
      <c r="L566" s="15">
        <f t="shared" si="17"/>
        <v>218.32233530924952</v>
      </c>
    </row>
    <row r="567" spans="1:12" x14ac:dyDescent="0.25">
      <c r="A567" s="13">
        <v>46</v>
      </c>
      <c r="B567" s="80" t="str">
        <f t="shared" si="16"/>
        <v>2014Litoměřice</v>
      </c>
      <c r="C567" s="13">
        <v>2014</v>
      </c>
      <c r="D567" s="14" t="s">
        <v>49</v>
      </c>
      <c r="E567" s="14" t="s">
        <v>44</v>
      </c>
      <c r="F567" s="28">
        <v>558.59739999999999</v>
      </c>
      <c r="G567" s="13">
        <v>531</v>
      </c>
      <c r="H567" s="75">
        <v>869</v>
      </c>
      <c r="I567" s="13">
        <v>4318</v>
      </c>
      <c r="J567" s="13">
        <v>4521</v>
      </c>
      <c r="K567" s="13">
        <v>1818</v>
      </c>
      <c r="L567" s="15">
        <f t="shared" si="17"/>
        <v>146.77504976775049</v>
      </c>
    </row>
    <row r="568" spans="1:12" x14ac:dyDescent="0.25">
      <c r="A568" s="13">
        <v>47</v>
      </c>
      <c r="B568" s="80" t="str">
        <f t="shared" si="16"/>
        <v>2014Louny</v>
      </c>
      <c r="C568" s="13">
        <v>2014</v>
      </c>
      <c r="D568" s="14" t="s">
        <v>50</v>
      </c>
      <c r="E568" s="14" t="s">
        <v>44</v>
      </c>
      <c r="F568" s="28">
        <v>721.14840000000004</v>
      </c>
      <c r="G568" s="13">
        <v>786</v>
      </c>
      <c r="H568" s="75">
        <v>1119</v>
      </c>
      <c r="I568" s="13">
        <v>3544</v>
      </c>
      <c r="J568" s="13">
        <v>2852</v>
      </c>
      <c r="K568" s="13">
        <v>3708</v>
      </c>
      <c r="L568" s="15">
        <f t="shared" si="17"/>
        <v>474.5511921458625</v>
      </c>
    </row>
    <row r="569" spans="1:12" x14ac:dyDescent="0.25">
      <c r="A569" s="13">
        <v>48</v>
      </c>
      <c r="B569" s="80" t="str">
        <f t="shared" si="16"/>
        <v>2014Most</v>
      </c>
      <c r="C569" s="13">
        <v>2014</v>
      </c>
      <c r="D569" s="14" t="s">
        <v>51</v>
      </c>
      <c r="E569" s="14" t="s">
        <v>44</v>
      </c>
      <c r="F569" s="28">
        <v>536.57470000000001</v>
      </c>
      <c r="G569" s="13">
        <v>458</v>
      </c>
      <c r="H569" s="75">
        <v>1037</v>
      </c>
      <c r="I569" s="13">
        <v>8932</v>
      </c>
      <c r="J569" s="13">
        <v>9476</v>
      </c>
      <c r="K569" s="13">
        <v>4111</v>
      </c>
      <c r="L569" s="15">
        <f t="shared" si="17"/>
        <v>158.34898691430985</v>
      </c>
    </row>
    <row r="570" spans="1:12" x14ac:dyDescent="0.25">
      <c r="A570" s="13">
        <v>49</v>
      </c>
      <c r="B570" s="80" t="str">
        <f t="shared" si="16"/>
        <v>2014Teplice</v>
      </c>
      <c r="C570" s="13">
        <v>2014</v>
      </c>
      <c r="D570" s="14" t="s">
        <v>52</v>
      </c>
      <c r="E570" s="14" t="s">
        <v>44</v>
      </c>
      <c r="F570" s="28">
        <v>435.28269999999998</v>
      </c>
      <c r="G570" s="13">
        <v>367</v>
      </c>
      <c r="H570" s="75">
        <v>867</v>
      </c>
      <c r="I570" s="13">
        <v>6699</v>
      </c>
      <c r="J570" s="13">
        <v>6446</v>
      </c>
      <c r="K570" s="13">
        <v>2555</v>
      </c>
      <c r="L570" s="15">
        <f t="shared" si="17"/>
        <v>144.67499224325164</v>
      </c>
    </row>
    <row r="571" spans="1:12" x14ac:dyDescent="0.25">
      <c r="A571" s="13">
        <v>50</v>
      </c>
      <c r="B571" s="80" t="str">
        <f t="shared" si="16"/>
        <v>2014Ústí nad Labem</v>
      </c>
      <c r="C571" s="13">
        <v>2014</v>
      </c>
      <c r="D571" s="14" t="s">
        <v>53</v>
      </c>
      <c r="E571" s="14" t="s">
        <v>44</v>
      </c>
      <c r="F571" s="28">
        <v>992.0385</v>
      </c>
      <c r="G571" s="13">
        <v>1069</v>
      </c>
      <c r="H571" s="75">
        <v>1233</v>
      </c>
      <c r="I571" s="13">
        <v>7476</v>
      </c>
      <c r="J571" s="13">
        <v>4298</v>
      </c>
      <c r="K571" s="13">
        <v>8496</v>
      </c>
      <c r="L571" s="15">
        <f t="shared" si="17"/>
        <v>721.50767798976267</v>
      </c>
    </row>
    <row r="572" spans="1:12" x14ac:dyDescent="0.25">
      <c r="A572" s="13">
        <v>51</v>
      </c>
      <c r="B572" s="80" t="str">
        <f t="shared" si="16"/>
        <v>2014Havlíčkův Brod</v>
      </c>
      <c r="C572" s="13">
        <v>2014</v>
      </c>
      <c r="D572" s="14" t="s">
        <v>54</v>
      </c>
      <c r="E572" s="14" t="s">
        <v>55</v>
      </c>
      <c r="F572" s="28">
        <v>210.63829999999999</v>
      </c>
      <c r="G572" s="13">
        <v>143</v>
      </c>
      <c r="H572" s="75">
        <v>343</v>
      </c>
      <c r="I572" s="13">
        <v>2229</v>
      </c>
      <c r="J572" s="13">
        <v>2310</v>
      </c>
      <c r="K572" s="13">
        <v>639</v>
      </c>
      <c r="L572" s="15">
        <f t="shared" si="17"/>
        <v>100.96753246753246</v>
      </c>
    </row>
    <row r="573" spans="1:12" x14ac:dyDescent="0.25">
      <c r="A573" s="13">
        <v>52</v>
      </c>
      <c r="B573" s="80" t="str">
        <f t="shared" si="16"/>
        <v>2014Hradec Králové</v>
      </c>
      <c r="C573" s="13">
        <v>2014</v>
      </c>
      <c r="D573" s="14" t="s">
        <v>56</v>
      </c>
      <c r="E573" s="14" t="s">
        <v>55</v>
      </c>
      <c r="F573" s="28">
        <v>231.36519999999999</v>
      </c>
      <c r="G573" s="13">
        <v>157</v>
      </c>
      <c r="H573" s="75">
        <v>384</v>
      </c>
      <c r="I573" s="13">
        <v>6032</v>
      </c>
      <c r="J573" s="13">
        <v>6218</v>
      </c>
      <c r="K573" s="13">
        <v>2013</v>
      </c>
      <c r="L573" s="15">
        <f t="shared" si="17"/>
        <v>118.16420070762302</v>
      </c>
    </row>
    <row r="574" spans="1:12" x14ac:dyDescent="0.25">
      <c r="A574" s="13">
        <v>53</v>
      </c>
      <c r="B574" s="80" t="str">
        <f t="shared" si="16"/>
        <v>2014Chrudim</v>
      </c>
      <c r="C574" s="13">
        <v>2014</v>
      </c>
      <c r="D574" s="14" t="s">
        <v>57</v>
      </c>
      <c r="E574" s="14" t="s">
        <v>55</v>
      </c>
      <c r="F574" s="28">
        <v>293.66070000000002</v>
      </c>
      <c r="G574" s="13">
        <v>207</v>
      </c>
      <c r="H574" s="75">
        <v>490</v>
      </c>
      <c r="I574" s="13">
        <v>2526</v>
      </c>
      <c r="J574" s="13">
        <v>2919</v>
      </c>
      <c r="K574" s="13">
        <v>987</v>
      </c>
      <c r="L574" s="15">
        <f t="shared" si="17"/>
        <v>123.41726618705036</v>
      </c>
    </row>
    <row r="575" spans="1:12" x14ac:dyDescent="0.25">
      <c r="A575" s="13">
        <v>54</v>
      </c>
      <c r="B575" s="80" t="str">
        <f t="shared" si="16"/>
        <v>2014Jičín</v>
      </c>
      <c r="C575" s="13">
        <v>2014</v>
      </c>
      <c r="D575" s="14" t="s">
        <v>58</v>
      </c>
      <c r="E575" s="14" t="s">
        <v>55</v>
      </c>
      <c r="F575" s="28">
        <v>268.67099999999999</v>
      </c>
      <c r="G575" s="13">
        <v>186</v>
      </c>
      <c r="H575" s="75">
        <v>529</v>
      </c>
      <c r="I575" s="13">
        <v>2012</v>
      </c>
      <c r="J575" s="13">
        <v>1996</v>
      </c>
      <c r="K575" s="13">
        <v>970</v>
      </c>
      <c r="L575" s="15">
        <f t="shared" si="17"/>
        <v>177.37975951903806</v>
      </c>
    </row>
    <row r="576" spans="1:12" x14ac:dyDescent="0.25">
      <c r="A576" s="13">
        <v>55</v>
      </c>
      <c r="B576" s="80" t="str">
        <f t="shared" si="16"/>
        <v>2014Náchod</v>
      </c>
      <c r="C576" s="13">
        <v>2014</v>
      </c>
      <c r="D576" s="14" t="s">
        <v>59</v>
      </c>
      <c r="E576" s="14" t="s">
        <v>55</v>
      </c>
      <c r="F576" s="28">
        <v>149.08410000000001</v>
      </c>
      <c r="G576" s="13">
        <v>113</v>
      </c>
      <c r="H576" s="75">
        <v>226</v>
      </c>
      <c r="I576" s="13">
        <v>2901</v>
      </c>
      <c r="J576" s="13">
        <v>3027</v>
      </c>
      <c r="K576" s="13">
        <v>401</v>
      </c>
      <c r="L576" s="15">
        <f t="shared" si="17"/>
        <v>48.353154938883378</v>
      </c>
    </row>
    <row r="577" spans="1:12" x14ac:dyDescent="0.25">
      <c r="A577" s="13">
        <v>56</v>
      </c>
      <c r="B577" s="80" t="str">
        <f t="shared" si="16"/>
        <v>2014Pardubice</v>
      </c>
      <c r="C577" s="13">
        <v>2014</v>
      </c>
      <c r="D577" s="14" t="s">
        <v>60</v>
      </c>
      <c r="E577" s="14" t="s">
        <v>55</v>
      </c>
      <c r="F577" s="28">
        <v>490.57380000000001</v>
      </c>
      <c r="G577" s="13">
        <v>398</v>
      </c>
      <c r="H577" s="75">
        <v>919</v>
      </c>
      <c r="I577" s="13">
        <v>5571</v>
      </c>
      <c r="J577" s="13">
        <v>7349</v>
      </c>
      <c r="K577" s="13">
        <v>2632</v>
      </c>
      <c r="L577" s="15">
        <f t="shared" si="17"/>
        <v>130.72254728534494</v>
      </c>
    </row>
    <row r="578" spans="1:12" x14ac:dyDescent="0.25">
      <c r="A578" s="13">
        <v>57</v>
      </c>
      <c r="B578" s="80" t="str">
        <f t="shared" si="16"/>
        <v>2014Rychnov nad Kněžnou</v>
      </c>
      <c r="C578" s="13">
        <v>2014</v>
      </c>
      <c r="D578" s="14" t="s">
        <v>61</v>
      </c>
      <c r="E578" s="14" t="s">
        <v>55</v>
      </c>
      <c r="F578" s="28">
        <v>356.78070000000002</v>
      </c>
      <c r="G578" s="13">
        <v>277</v>
      </c>
      <c r="H578" s="75">
        <v>787</v>
      </c>
      <c r="I578" s="13">
        <v>2422</v>
      </c>
      <c r="J578" s="13">
        <v>2545</v>
      </c>
      <c r="K578" s="13">
        <v>900</v>
      </c>
      <c r="L578" s="15">
        <f t="shared" si="17"/>
        <v>129.07662082514736</v>
      </c>
    </row>
    <row r="579" spans="1:12" x14ac:dyDescent="0.25">
      <c r="A579" s="13">
        <v>58</v>
      </c>
      <c r="B579" s="80" t="str">
        <f t="shared" si="16"/>
        <v>2014Semily</v>
      </c>
      <c r="C579" s="13">
        <v>2014</v>
      </c>
      <c r="D579" s="14" t="s">
        <v>62</v>
      </c>
      <c r="E579" s="14" t="s">
        <v>55</v>
      </c>
      <c r="F579" s="28">
        <v>418.18349999999998</v>
      </c>
      <c r="G579" s="13">
        <v>342.5</v>
      </c>
      <c r="H579" s="75">
        <v>777</v>
      </c>
      <c r="I579" s="13">
        <v>1461</v>
      </c>
      <c r="J579" s="13">
        <v>1561</v>
      </c>
      <c r="K579" s="13">
        <v>703</v>
      </c>
      <c r="L579" s="15">
        <f t="shared" si="17"/>
        <v>164.37860345932094</v>
      </c>
    </row>
    <row r="580" spans="1:12" x14ac:dyDescent="0.25">
      <c r="A580" s="13">
        <v>59</v>
      </c>
      <c r="B580" s="80" t="str">
        <f t="shared" si="16"/>
        <v>2014Svitavy</v>
      </c>
      <c r="C580" s="13">
        <v>2014</v>
      </c>
      <c r="D580" s="14" t="s">
        <v>63</v>
      </c>
      <c r="E580" s="14" t="s">
        <v>55</v>
      </c>
      <c r="F580" s="28">
        <v>173.99940000000001</v>
      </c>
      <c r="G580" s="13">
        <v>117</v>
      </c>
      <c r="H580" s="75">
        <v>281</v>
      </c>
      <c r="I580" s="13">
        <v>2258</v>
      </c>
      <c r="J580" s="13">
        <v>2351</v>
      </c>
      <c r="K580" s="13">
        <v>453</v>
      </c>
      <c r="L580" s="15">
        <f t="shared" si="17"/>
        <v>70.329646958740952</v>
      </c>
    </row>
    <row r="581" spans="1:12" x14ac:dyDescent="0.25">
      <c r="A581" s="13">
        <v>60</v>
      </c>
      <c r="B581" s="80" t="str">
        <f t="shared" si="16"/>
        <v>2014Trutnov</v>
      </c>
      <c r="C581" s="13">
        <v>2014</v>
      </c>
      <c r="D581" s="14" t="s">
        <v>64</v>
      </c>
      <c r="E581" s="14" t="s">
        <v>55</v>
      </c>
      <c r="F581" s="28">
        <v>210.8236</v>
      </c>
      <c r="G581" s="13">
        <v>146</v>
      </c>
      <c r="H581" s="75">
        <v>364</v>
      </c>
      <c r="I581" s="13">
        <v>3759</v>
      </c>
      <c r="J581" s="13">
        <v>3986</v>
      </c>
      <c r="K581" s="13">
        <v>915</v>
      </c>
      <c r="L581" s="15">
        <f t="shared" si="17"/>
        <v>83.787004515805322</v>
      </c>
    </row>
    <row r="582" spans="1:12" x14ac:dyDescent="0.25">
      <c r="A582" s="13">
        <v>61</v>
      </c>
      <c r="B582" s="80" t="str">
        <f t="shared" si="16"/>
        <v>2014Ústí nad Orlicí</v>
      </c>
      <c r="C582" s="13">
        <v>2014</v>
      </c>
      <c r="D582" s="14" t="s">
        <v>65</v>
      </c>
      <c r="E582" s="14" t="s">
        <v>55</v>
      </c>
      <c r="F582" s="28">
        <v>232.9375</v>
      </c>
      <c r="G582" s="13">
        <v>149</v>
      </c>
      <c r="H582" s="75">
        <v>475</v>
      </c>
      <c r="I582" s="13">
        <v>3973</v>
      </c>
      <c r="J582" s="13">
        <v>4165</v>
      </c>
      <c r="K582" s="13">
        <v>784</v>
      </c>
      <c r="L582" s="15">
        <f t="shared" si="17"/>
        <v>68.705882352941174</v>
      </c>
    </row>
    <row r="583" spans="1:12" x14ac:dyDescent="0.25">
      <c r="A583" s="13">
        <v>62</v>
      </c>
      <c r="B583" s="80" t="str">
        <f t="shared" ref="B583:B646" si="18">CONCATENATE(C583,D583)</f>
        <v>2014Blansko</v>
      </c>
      <c r="C583" s="13">
        <v>2014</v>
      </c>
      <c r="D583" s="14" t="s">
        <v>66</v>
      </c>
      <c r="E583" s="14" t="s">
        <v>67</v>
      </c>
      <c r="F583" s="28">
        <v>267.68329999999997</v>
      </c>
      <c r="G583" s="13">
        <v>200</v>
      </c>
      <c r="H583" s="75">
        <v>449</v>
      </c>
      <c r="I583" s="13">
        <v>2793</v>
      </c>
      <c r="J583" s="13">
        <v>2770</v>
      </c>
      <c r="K583" s="13">
        <v>1201</v>
      </c>
      <c r="L583" s="15">
        <f t="shared" ref="L583:L646" si="19">K583/J583*365</f>
        <v>158.25451263537906</v>
      </c>
    </row>
    <row r="584" spans="1:12" x14ac:dyDescent="0.25">
      <c r="A584" s="13">
        <v>63</v>
      </c>
      <c r="B584" s="80" t="str">
        <f t="shared" si="18"/>
        <v>2014Brno-město</v>
      </c>
      <c r="C584" s="13">
        <v>2014</v>
      </c>
      <c r="D584" s="14" t="s">
        <v>68</v>
      </c>
      <c r="E584" s="14" t="s">
        <v>67</v>
      </c>
      <c r="F584" s="28">
        <v>828.12850000000003</v>
      </c>
      <c r="G584" s="13">
        <v>889</v>
      </c>
      <c r="H584" s="75">
        <v>1301</v>
      </c>
      <c r="I584" s="13">
        <v>27101</v>
      </c>
      <c r="J584" s="13">
        <v>23843</v>
      </c>
      <c r="K584" s="13">
        <v>17892</v>
      </c>
      <c r="L584" s="15">
        <f t="shared" si="19"/>
        <v>273.89925764375289</v>
      </c>
    </row>
    <row r="585" spans="1:12" x14ac:dyDescent="0.25">
      <c r="A585" s="13">
        <v>64</v>
      </c>
      <c r="B585" s="80" t="str">
        <f t="shared" si="18"/>
        <v>2014Brno-venkov</v>
      </c>
      <c r="C585" s="13">
        <v>2014</v>
      </c>
      <c r="D585" s="14" t="s">
        <v>69</v>
      </c>
      <c r="E585" s="14" t="s">
        <v>67</v>
      </c>
      <c r="F585" s="28">
        <v>524.55349999999999</v>
      </c>
      <c r="G585" s="13">
        <v>447</v>
      </c>
      <c r="H585" s="75">
        <v>918</v>
      </c>
      <c r="I585" s="13">
        <v>4886</v>
      </c>
      <c r="J585" s="13">
        <v>4717</v>
      </c>
      <c r="K585" s="13">
        <v>2596</v>
      </c>
      <c r="L585" s="15">
        <f t="shared" si="19"/>
        <v>200.87767648929403</v>
      </c>
    </row>
    <row r="586" spans="1:12" x14ac:dyDescent="0.25">
      <c r="A586" s="13">
        <v>65</v>
      </c>
      <c r="B586" s="80" t="str">
        <f t="shared" si="18"/>
        <v>2014Břeclav</v>
      </c>
      <c r="C586" s="13">
        <v>2014</v>
      </c>
      <c r="D586" s="14" t="s">
        <v>70</v>
      </c>
      <c r="E586" s="14" t="s">
        <v>67</v>
      </c>
      <c r="F586" s="28">
        <v>794.7287</v>
      </c>
      <c r="G586" s="13">
        <v>748</v>
      </c>
      <c r="H586" s="75">
        <v>1337</v>
      </c>
      <c r="I586" s="13">
        <v>3561</v>
      </c>
      <c r="J586" s="13">
        <v>3101</v>
      </c>
      <c r="K586" s="13">
        <v>3111</v>
      </c>
      <c r="L586" s="15">
        <f t="shared" si="19"/>
        <v>366.17703966462432</v>
      </c>
    </row>
    <row r="587" spans="1:12" x14ac:dyDescent="0.25">
      <c r="A587" s="13">
        <v>66</v>
      </c>
      <c r="B587" s="80" t="str">
        <f t="shared" si="18"/>
        <v>2014Hodonín</v>
      </c>
      <c r="C587" s="13">
        <v>2014</v>
      </c>
      <c r="D587" s="14" t="s">
        <v>71</v>
      </c>
      <c r="E587" s="14" t="s">
        <v>67</v>
      </c>
      <c r="F587" s="28">
        <v>464.89440000000002</v>
      </c>
      <c r="G587" s="13">
        <v>392</v>
      </c>
      <c r="H587" s="75">
        <v>783</v>
      </c>
      <c r="I587" s="13">
        <v>3932</v>
      </c>
      <c r="J587" s="13">
        <v>4266</v>
      </c>
      <c r="K587" s="13">
        <v>2043</v>
      </c>
      <c r="L587" s="15">
        <f t="shared" si="19"/>
        <v>174.79957805907173</v>
      </c>
    </row>
    <row r="588" spans="1:12" x14ac:dyDescent="0.25">
      <c r="A588" s="13">
        <v>67</v>
      </c>
      <c r="B588" s="80" t="str">
        <f t="shared" si="18"/>
        <v>2014Jihlava</v>
      </c>
      <c r="C588" s="13">
        <v>2014</v>
      </c>
      <c r="D588" s="14" t="s">
        <v>72</v>
      </c>
      <c r="E588" s="14" t="s">
        <v>67</v>
      </c>
      <c r="F588" s="28">
        <v>291.78370000000001</v>
      </c>
      <c r="G588" s="13">
        <v>228</v>
      </c>
      <c r="H588" s="75">
        <v>478</v>
      </c>
      <c r="I588" s="13">
        <v>3629</v>
      </c>
      <c r="J588" s="13">
        <v>3827</v>
      </c>
      <c r="K588" s="13">
        <v>1126</v>
      </c>
      <c r="L588" s="15">
        <f t="shared" si="19"/>
        <v>107.39221322184478</v>
      </c>
    </row>
    <row r="589" spans="1:12" x14ac:dyDescent="0.25">
      <c r="A589" s="13">
        <v>68</v>
      </c>
      <c r="B589" s="80" t="str">
        <f t="shared" si="18"/>
        <v>2014Kroměříž</v>
      </c>
      <c r="C589" s="13">
        <v>2014</v>
      </c>
      <c r="D589" s="14" t="s">
        <v>73</v>
      </c>
      <c r="E589" s="14" t="s">
        <v>67</v>
      </c>
      <c r="F589" s="28">
        <v>377.87849999999997</v>
      </c>
      <c r="G589" s="13">
        <v>243</v>
      </c>
      <c r="H589" s="75">
        <v>676</v>
      </c>
      <c r="I589" s="13">
        <v>2932</v>
      </c>
      <c r="J589" s="13">
        <v>3281</v>
      </c>
      <c r="K589" s="13">
        <v>1165</v>
      </c>
      <c r="L589" s="15">
        <f t="shared" si="19"/>
        <v>129.60225540993599</v>
      </c>
    </row>
    <row r="590" spans="1:12" x14ac:dyDescent="0.25">
      <c r="A590" s="13">
        <v>69</v>
      </c>
      <c r="B590" s="80" t="str">
        <f t="shared" si="18"/>
        <v>2014Prostějov</v>
      </c>
      <c r="C590" s="13">
        <v>2014</v>
      </c>
      <c r="D590" s="14" t="s">
        <v>74</v>
      </c>
      <c r="E590" s="14" t="s">
        <v>67</v>
      </c>
      <c r="F590" s="28">
        <v>296.27269999999999</v>
      </c>
      <c r="G590" s="13">
        <v>218</v>
      </c>
      <c r="H590" s="75">
        <v>527</v>
      </c>
      <c r="I590" s="13">
        <v>3394</v>
      </c>
      <c r="J590" s="13">
        <v>3615</v>
      </c>
      <c r="K590" s="13">
        <v>1266</v>
      </c>
      <c r="L590" s="15">
        <f t="shared" si="19"/>
        <v>127.82572614107883</v>
      </c>
    </row>
    <row r="591" spans="1:12" x14ac:dyDescent="0.25">
      <c r="A591" s="13">
        <v>70</v>
      </c>
      <c r="B591" s="80" t="str">
        <f t="shared" si="18"/>
        <v>2014Třebíč</v>
      </c>
      <c r="C591" s="13">
        <v>2014</v>
      </c>
      <c r="D591" s="14" t="s">
        <v>75</v>
      </c>
      <c r="E591" s="14" t="s">
        <v>67</v>
      </c>
      <c r="F591" s="28">
        <v>238.36250000000001</v>
      </c>
      <c r="G591" s="13">
        <v>161</v>
      </c>
      <c r="H591" s="75">
        <v>407</v>
      </c>
      <c r="I591" s="13">
        <v>2243</v>
      </c>
      <c r="J591" s="13">
        <v>2277</v>
      </c>
      <c r="K591" s="13">
        <v>632</v>
      </c>
      <c r="L591" s="15">
        <f t="shared" si="19"/>
        <v>101.30873956960913</v>
      </c>
    </row>
    <row r="592" spans="1:12" x14ac:dyDescent="0.25">
      <c r="A592" s="13">
        <v>71</v>
      </c>
      <c r="B592" s="80" t="str">
        <f t="shared" si="18"/>
        <v>2014Uherské Hradiště</v>
      </c>
      <c r="C592" s="13">
        <v>2014</v>
      </c>
      <c r="D592" s="14" t="s">
        <v>76</v>
      </c>
      <c r="E592" s="14" t="s">
        <v>67</v>
      </c>
      <c r="F592" s="28">
        <v>427.96859999999998</v>
      </c>
      <c r="G592" s="13">
        <v>270</v>
      </c>
      <c r="H592" s="75">
        <v>939</v>
      </c>
      <c r="I592" s="13">
        <v>3432</v>
      </c>
      <c r="J592" s="13">
        <v>3527</v>
      </c>
      <c r="K592" s="13">
        <v>1741</v>
      </c>
      <c r="L592" s="15">
        <f t="shared" si="19"/>
        <v>180.17153388148569</v>
      </c>
    </row>
    <row r="593" spans="1:12" x14ac:dyDescent="0.25">
      <c r="A593" s="13">
        <v>72</v>
      </c>
      <c r="B593" s="80" t="str">
        <f t="shared" si="18"/>
        <v>2014Vyškov</v>
      </c>
      <c r="C593" s="13">
        <v>2014</v>
      </c>
      <c r="D593" s="14" t="s">
        <v>77</v>
      </c>
      <c r="E593" s="14" t="s">
        <v>67</v>
      </c>
      <c r="F593" s="28">
        <v>496.50040000000001</v>
      </c>
      <c r="G593" s="13">
        <v>364</v>
      </c>
      <c r="H593" s="75">
        <v>972</v>
      </c>
      <c r="I593" s="13">
        <v>2207</v>
      </c>
      <c r="J593" s="13">
        <v>2127</v>
      </c>
      <c r="K593" s="13">
        <v>1555</v>
      </c>
      <c r="L593" s="15">
        <f t="shared" si="19"/>
        <v>266.84297132110953</v>
      </c>
    </row>
    <row r="594" spans="1:12" x14ac:dyDescent="0.25">
      <c r="A594" s="13">
        <v>73</v>
      </c>
      <c r="B594" s="80" t="str">
        <f t="shared" si="18"/>
        <v>2014Zlín</v>
      </c>
      <c r="C594" s="13">
        <v>2014</v>
      </c>
      <c r="D594" s="14" t="s">
        <v>78</v>
      </c>
      <c r="E594" s="14" t="s">
        <v>67</v>
      </c>
      <c r="F594" s="28">
        <v>191.0514</v>
      </c>
      <c r="G594" s="13">
        <v>108</v>
      </c>
      <c r="H594" s="75">
        <v>321</v>
      </c>
      <c r="I594" s="13">
        <v>4861</v>
      </c>
      <c r="J594" s="13">
        <v>5431</v>
      </c>
      <c r="K594" s="13">
        <v>1181</v>
      </c>
      <c r="L594" s="15">
        <f t="shared" si="19"/>
        <v>79.371202356840371</v>
      </c>
    </row>
    <row r="595" spans="1:12" x14ac:dyDescent="0.25">
      <c r="A595" s="13">
        <v>74</v>
      </c>
      <c r="B595" s="80" t="str">
        <f t="shared" si="18"/>
        <v>2014Znojmo</v>
      </c>
      <c r="C595" s="13">
        <v>2014</v>
      </c>
      <c r="D595" s="14" t="s">
        <v>79</v>
      </c>
      <c r="E595" s="14" t="s">
        <v>67</v>
      </c>
      <c r="F595" s="28">
        <v>387.63799999999998</v>
      </c>
      <c r="G595" s="13">
        <v>343.5</v>
      </c>
      <c r="H595" s="75">
        <v>710</v>
      </c>
      <c r="I595" s="13">
        <v>3970</v>
      </c>
      <c r="J595" s="13">
        <v>4467</v>
      </c>
      <c r="K595" s="13">
        <v>2151</v>
      </c>
      <c r="L595" s="15">
        <f t="shared" si="19"/>
        <v>175.75889858965749</v>
      </c>
    </row>
    <row r="596" spans="1:12" x14ac:dyDescent="0.25">
      <c r="A596" s="13">
        <v>75</v>
      </c>
      <c r="B596" s="80" t="str">
        <f t="shared" si="18"/>
        <v>2014Žďár nad Sázavou</v>
      </c>
      <c r="C596" s="13">
        <v>2014</v>
      </c>
      <c r="D596" s="14" t="s">
        <v>80</v>
      </c>
      <c r="E596" s="14" t="s">
        <v>67</v>
      </c>
      <c r="F596" s="28">
        <v>456.52050000000003</v>
      </c>
      <c r="G596" s="13">
        <v>392</v>
      </c>
      <c r="H596" s="75">
        <v>740</v>
      </c>
      <c r="I596" s="13">
        <v>2251</v>
      </c>
      <c r="J596" s="13">
        <v>2675</v>
      </c>
      <c r="K596" s="13">
        <v>1344</v>
      </c>
      <c r="L596" s="15">
        <f t="shared" si="19"/>
        <v>183.38691588785048</v>
      </c>
    </row>
    <row r="597" spans="1:12" x14ac:dyDescent="0.25">
      <c r="A597" s="13">
        <v>76</v>
      </c>
      <c r="B597" s="80" t="str">
        <f t="shared" si="18"/>
        <v>2014Bruntál</v>
      </c>
      <c r="C597" s="13">
        <v>2014</v>
      </c>
      <c r="D597" s="14" t="s">
        <v>81</v>
      </c>
      <c r="E597" s="14" t="s">
        <v>82</v>
      </c>
      <c r="F597" s="28">
        <v>266.68970000000002</v>
      </c>
      <c r="G597" s="13">
        <v>203</v>
      </c>
      <c r="H597" s="75">
        <v>415</v>
      </c>
      <c r="I597" s="13">
        <v>4995</v>
      </c>
      <c r="J597" s="13">
        <v>4945</v>
      </c>
      <c r="K597" s="13">
        <v>1845</v>
      </c>
      <c r="L597" s="15">
        <f t="shared" si="19"/>
        <v>136.18301314459049</v>
      </c>
    </row>
    <row r="598" spans="1:12" x14ac:dyDescent="0.25">
      <c r="A598" s="13">
        <v>77</v>
      </c>
      <c r="B598" s="80" t="str">
        <f t="shared" si="18"/>
        <v>2014Frýdek-Místek</v>
      </c>
      <c r="C598" s="13">
        <v>2014</v>
      </c>
      <c r="D598" s="14" t="s">
        <v>83</v>
      </c>
      <c r="E598" s="14" t="s">
        <v>82</v>
      </c>
      <c r="F598" s="28">
        <v>321.13229999999999</v>
      </c>
      <c r="G598" s="13">
        <v>235</v>
      </c>
      <c r="H598" s="75">
        <v>688</v>
      </c>
      <c r="I598" s="13">
        <v>6996</v>
      </c>
      <c r="J598" s="13">
        <v>7498</v>
      </c>
      <c r="K598" s="13">
        <v>2199</v>
      </c>
      <c r="L598" s="15">
        <f t="shared" si="19"/>
        <v>107.04654574553216</v>
      </c>
    </row>
    <row r="599" spans="1:12" x14ac:dyDescent="0.25">
      <c r="A599" s="13">
        <v>78</v>
      </c>
      <c r="B599" s="80" t="str">
        <f t="shared" si="18"/>
        <v>2014Jeseník</v>
      </c>
      <c r="C599" s="13">
        <v>2014</v>
      </c>
      <c r="D599" s="14" t="s">
        <v>84</v>
      </c>
      <c r="E599" s="14" t="s">
        <v>82</v>
      </c>
      <c r="F599" s="28">
        <v>430.24130000000002</v>
      </c>
      <c r="G599" s="13">
        <v>384</v>
      </c>
      <c r="H599" s="75">
        <v>727</v>
      </c>
      <c r="I599" s="13">
        <v>1308</v>
      </c>
      <c r="J599" s="13">
        <v>1509</v>
      </c>
      <c r="K599" s="13">
        <v>857</v>
      </c>
      <c r="L599" s="15">
        <f t="shared" si="19"/>
        <v>207.2929092113983</v>
      </c>
    </row>
    <row r="600" spans="1:12" x14ac:dyDescent="0.25">
      <c r="A600" s="13">
        <v>79</v>
      </c>
      <c r="B600" s="80" t="str">
        <f t="shared" si="18"/>
        <v>2014Karviná</v>
      </c>
      <c r="C600" s="13">
        <v>2014</v>
      </c>
      <c r="D600" s="14" t="s">
        <v>85</v>
      </c>
      <c r="E600" s="14" t="s">
        <v>82</v>
      </c>
      <c r="F600" s="28">
        <v>239.36850000000001</v>
      </c>
      <c r="G600" s="13">
        <v>189</v>
      </c>
      <c r="H600" s="75">
        <v>441</v>
      </c>
      <c r="I600" s="13">
        <v>12374</v>
      </c>
      <c r="J600" s="13">
        <v>12697</v>
      </c>
      <c r="K600" s="13">
        <v>3312</v>
      </c>
      <c r="L600" s="15">
        <f t="shared" si="19"/>
        <v>95.209892100496191</v>
      </c>
    </row>
    <row r="601" spans="1:12" x14ac:dyDescent="0.25">
      <c r="A601" s="13">
        <v>80</v>
      </c>
      <c r="B601" s="80" t="str">
        <f t="shared" si="18"/>
        <v>2014Nový Jičín</v>
      </c>
      <c r="C601" s="13">
        <v>2014</v>
      </c>
      <c r="D601" s="14" t="s">
        <v>86</v>
      </c>
      <c r="E601" s="14" t="s">
        <v>82</v>
      </c>
      <c r="F601" s="28">
        <v>159.9659</v>
      </c>
      <c r="G601" s="13">
        <v>119</v>
      </c>
      <c r="H601" s="75">
        <v>239</v>
      </c>
      <c r="I601" s="13">
        <v>4403</v>
      </c>
      <c r="J601" s="13">
        <v>4494</v>
      </c>
      <c r="K601" s="13">
        <v>1129</v>
      </c>
      <c r="L601" s="15">
        <f t="shared" si="19"/>
        <v>91.696706720071205</v>
      </c>
    </row>
    <row r="602" spans="1:12" x14ac:dyDescent="0.25">
      <c r="A602" s="13">
        <v>81</v>
      </c>
      <c r="B602" s="80" t="str">
        <f t="shared" si="18"/>
        <v>2014Olomouc</v>
      </c>
      <c r="C602" s="13">
        <v>2014</v>
      </c>
      <c r="D602" s="14" t="s">
        <v>87</v>
      </c>
      <c r="E602" s="14" t="s">
        <v>82</v>
      </c>
      <c r="F602" s="28">
        <v>176.4708</v>
      </c>
      <c r="G602" s="13">
        <v>122</v>
      </c>
      <c r="H602" s="75">
        <v>283</v>
      </c>
      <c r="I602" s="13">
        <v>7799</v>
      </c>
      <c r="J602" s="13">
        <v>8087</v>
      </c>
      <c r="K602" s="13">
        <v>1446</v>
      </c>
      <c r="L602" s="15">
        <f t="shared" si="19"/>
        <v>65.264003956967969</v>
      </c>
    </row>
    <row r="603" spans="1:12" x14ac:dyDescent="0.25">
      <c r="A603" s="13">
        <v>82</v>
      </c>
      <c r="B603" s="80" t="str">
        <f t="shared" si="18"/>
        <v>2014Opava</v>
      </c>
      <c r="C603" s="13">
        <v>2014</v>
      </c>
      <c r="D603" s="14" t="s">
        <v>88</v>
      </c>
      <c r="E603" s="14" t="s">
        <v>82</v>
      </c>
      <c r="F603" s="28">
        <v>289.15789999999998</v>
      </c>
      <c r="G603" s="13">
        <v>222</v>
      </c>
      <c r="H603" s="75">
        <v>496</v>
      </c>
      <c r="I603" s="13">
        <v>5421</v>
      </c>
      <c r="J603" s="13">
        <v>5311</v>
      </c>
      <c r="K603" s="13">
        <v>1943</v>
      </c>
      <c r="L603" s="15">
        <f t="shared" si="19"/>
        <v>133.53323291282243</v>
      </c>
    </row>
    <row r="604" spans="1:12" x14ac:dyDescent="0.25">
      <c r="A604" s="13">
        <v>83</v>
      </c>
      <c r="B604" s="80" t="str">
        <f t="shared" si="18"/>
        <v>2014Ostrava</v>
      </c>
      <c r="C604" s="13">
        <v>2014</v>
      </c>
      <c r="D604" s="14" t="s">
        <v>89</v>
      </c>
      <c r="E604" s="14" t="s">
        <v>82</v>
      </c>
      <c r="F604" s="28">
        <v>596.41970000000003</v>
      </c>
      <c r="G604" s="13">
        <v>595</v>
      </c>
      <c r="H604" s="75">
        <v>981</v>
      </c>
      <c r="I604" s="13">
        <v>19058</v>
      </c>
      <c r="J604" s="13">
        <v>23690</v>
      </c>
      <c r="K604" s="13">
        <v>8684</v>
      </c>
      <c r="L604" s="15">
        <f t="shared" si="19"/>
        <v>133.79738286196707</v>
      </c>
    </row>
    <row r="605" spans="1:12" x14ac:dyDescent="0.25">
      <c r="A605" s="13">
        <v>84</v>
      </c>
      <c r="B605" s="80" t="str">
        <f t="shared" si="18"/>
        <v>2014Přerov</v>
      </c>
      <c r="C605" s="13">
        <v>2014</v>
      </c>
      <c r="D605" s="14" t="s">
        <v>90</v>
      </c>
      <c r="E605" s="14" t="s">
        <v>82</v>
      </c>
      <c r="F605" s="28">
        <v>197.3767</v>
      </c>
      <c r="G605" s="13">
        <v>157</v>
      </c>
      <c r="H605" s="75">
        <v>340</v>
      </c>
      <c r="I605" s="13">
        <v>3899</v>
      </c>
      <c r="J605" s="13">
        <v>4110</v>
      </c>
      <c r="K605" s="13">
        <v>767</v>
      </c>
      <c r="L605" s="15">
        <f t="shared" si="19"/>
        <v>68.115571776155718</v>
      </c>
    </row>
    <row r="606" spans="1:12" x14ac:dyDescent="0.25">
      <c r="A606" s="13">
        <v>85</v>
      </c>
      <c r="B606" s="80" t="str">
        <f t="shared" si="18"/>
        <v>2014Šumperk</v>
      </c>
      <c r="C606" s="13">
        <v>2014</v>
      </c>
      <c r="D606" s="14" t="s">
        <v>91</v>
      </c>
      <c r="E606" s="14" t="s">
        <v>82</v>
      </c>
      <c r="F606" s="28">
        <v>414.3261</v>
      </c>
      <c r="G606" s="13">
        <v>297</v>
      </c>
      <c r="H606" s="75">
        <v>925</v>
      </c>
      <c r="I606" s="13">
        <v>2968</v>
      </c>
      <c r="J606" s="13">
        <v>2848</v>
      </c>
      <c r="K606" s="13">
        <v>1440</v>
      </c>
      <c r="L606" s="15">
        <f t="shared" si="19"/>
        <v>184.55056179775281</v>
      </c>
    </row>
    <row r="607" spans="1:12" x14ac:dyDescent="0.25">
      <c r="A607" s="13">
        <v>86</v>
      </c>
      <c r="B607" s="80" t="str">
        <f t="shared" si="18"/>
        <v>2014Vsetín</v>
      </c>
      <c r="C607" s="13">
        <v>2014</v>
      </c>
      <c r="D607" s="14" t="s">
        <v>92</v>
      </c>
      <c r="E607" s="14" t="s">
        <v>82</v>
      </c>
      <c r="F607" s="28">
        <v>259.43040000000002</v>
      </c>
      <c r="G607" s="13">
        <v>189</v>
      </c>
      <c r="H607" s="75">
        <v>459</v>
      </c>
      <c r="I607" s="13">
        <v>2978</v>
      </c>
      <c r="J607" s="13">
        <v>2948</v>
      </c>
      <c r="K607" s="13">
        <v>1277</v>
      </c>
      <c r="L607" s="15">
        <f t="shared" si="19"/>
        <v>158.10888738127545</v>
      </c>
    </row>
    <row r="608" spans="1:12" x14ac:dyDescent="0.25">
      <c r="A608" s="13">
        <v>1</v>
      </c>
      <c r="B608" s="80" t="str">
        <f t="shared" si="18"/>
        <v>2015Praha 1</v>
      </c>
      <c r="C608" s="13">
        <v>2015</v>
      </c>
      <c r="D608" s="14" t="s">
        <v>2</v>
      </c>
      <c r="E608" s="14" t="s">
        <v>3</v>
      </c>
      <c r="F608" s="28">
        <v>246.77629999999999</v>
      </c>
      <c r="G608" s="13">
        <v>125</v>
      </c>
      <c r="H608" s="75">
        <v>523</v>
      </c>
      <c r="I608" s="13">
        <v>22197</v>
      </c>
      <c r="J608" s="13">
        <v>24101</v>
      </c>
      <c r="K608" s="13">
        <v>11014</v>
      </c>
      <c r="L608" s="15">
        <f t="shared" si="19"/>
        <v>166.80262229782997</v>
      </c>
    </row>
    <row r="609" spans="1:12" x14ac:dyDescent="0.25">
      <c r="A609" s="13">
        <v>2</v>
      </c>
      <c r="B609" s="80" t="str">
        <f t="shared" si="18"/>
        <v>2015Praha 2</v>
      </c>
      <c r="C609" s="13">
        <v>2015</v>
      </c>
      <c r="D609" s="14" t="s">
        <v>4</v>
      </c>
      <c r="E609" s="14" t="s">
        <v>3</v>
      </c>
      <c r="F609" s="28">
        <v>472.54250000000002</v>
      </c>
      <c r="G609" s="13">
        <v>367</v>
      </c>
      <c r="H609" s="75">
        <v>932</v>
      </c>
      <c r="I609" s="13">
        <v>6550</v>
      </c>
      <c r="J609" s="13">
        <v>8058</v>
      </c>
      <c r="K609" s="13">
        <v>4497</v>
      </c>
      <c r="L609" s="15">
        <f t="shared" si="19"/>
        <v>203.69880863737899</v>
      </c>
    </row>
    <row r="610" spans="1:12" x14ac:dyDescent="0.25">
      <c r="A610" s="13">
        <v>3</v>
      </c>
      <c r="B610" s="80" t="str">
        <f t="shared" si="18"/>
        <v>2015Praha 3</v>
      </c>
      <c r="C610" s="13">
        <v>2015</v>
      </c>
      <c r="D610" s="14" t="s">
        <v>5</v>
      </c>
      <c r="E610" s="14" t="s">
        <v>3</v>
      </c>
      <c r="F610" s="28">
        <v>220.53479999999999</v>
      </c>
      <c r="G610" s="13">
        <v>133</v>
      </c>
      <c r="H610" s="75">
        <v>425</v>
      </c>
      <c r="I610" s="13">
        <v>5363</v>
      </c>
      <c r="J610" s="13">
        <v>5727</v>
      </c>
      <c r="K610" s="13">
        <v>1936</v>
      </c>
      <c r="L610" s="15">
        <f t="shared" si="19"/>
        <v>123.38746289505849</v>
      </c>
    </row>
    <row r="611" spans="1:12" x14ac:dyDescent="0.25">
      <c r="A611" s="13">
        <v>4</v>
      </c>
      <c r="B611" s="80" t="str">
        <f t="shared" si="18"/>
        <v>2015Praha 4</v>
      </c>
      <c r="C611" s="13">
        <v>2015</v>
      </c>
      <c r="D611" s="14" t="s">
        <v>6</v>
      </c>
      <c r="E611" s="14" t="s">
        <v>3</v>
      </c>
      <c r="F611" s="28">
        <v>289.41739999999999</v>
      </c>
      <c r="G611" s="13">
        <v>182</v>
      </c>
      <c r="H611" s="75">
        <v>538</v>
      </c>
      <c r="I611" s="13">
        <v>12279</v>
      </c>
      <c r="J611" s="13">
        <v>12905</v>
      </c>
      <c r="K611" s="13">
        <v>5031</v>
      </c>
      <c r="L611" s="15">
        <f t="shared" si="19"/>
        <v>142.29484695854319</v>
      </c>
    </row>
    <row r="612" spans="1:12" x14ac:dyDescent="0.25">
      <c r="A612" s="13">
        <v>5</v>
      </c>
      <c r="B612" s="80" t="str">
        <f t="shared" si="18"/>
        <v>2015Praha 5</v>
      </c>
      <c r="C612" s="13">
        <v>2015</v>
      </c>
      <c r="D612" s="14" t="s">
        <v>7</v>
      </c>
      <c r="E612" s="14" t="s">
        <v>3</v>
      </c>
      <c r="F612" s="28">
        <v>334.30860000000001</v>
      </c>
      <c r="G612" s="13">
        <v>264</v>
      </c>
      <c r="H612" s="75">
        <v>586</v>
      </c>
      <c r="I612" s="13">
        <v>8176</v>
      </c>
      <c r="J612" s="13">
        <v>9508</v>
      </c>
      <c r="K612" s="13">
        <v>3302</v>
      </c>
      <c r="L612" s="15">
        <f t="shared" si="19"/>
        <v>126.75957088767353</v>
      </c>
    </row>
    <row r="613" spans="1:12" x14ac:dyDescent="0.25">
      <c r="A613" s="13">
        <v>6</v>
      </c>
      <c r="B613" s="80" t="str">
        <f t="shared" si="18"/>
        <v>2015Praha 6</v>
      </c>
      <c r="C613" s="13">
        <v>2015</v>
      </c>
      <c r="D613" s="14" t="s">
        <v>8</v>
      </c>
      <c r="E613" s="14" t="s">
        <v>3</v>
      </c>
      <c r="F613" s="28">
        <v>406.18810000000002</v>
      </c>
      <c r="G613" s="13">
        <v>257</v>
      </c>
      <c r="H613" s="75">
        <v>795</v>
      </c>
      <c r="I613" s="13">
        <v>5958</v>
      </c>
      <c r="J613" s="13">
        <v>6375</v>
      </c>
      <c r="K613" s="13">
        <v>3144</v>
      </c>
      <c r="L613" s="15">
        <f t="shared" si="19"/>
        <v>180.00941176470587</v>
      </c>
    </row>
    <row r="614" spans="1:12" x14ac:dyDescent="0.25">
      <c r="A614" s="13">
        <v>7</v>
      </c>
      <c r="B614" s="80" t="str">
        <f t="shared" si="18"/>
        <v>2015Praha 7</v>
      </c>
      <c r="C614" s="13">
        <v>2015</v>
      </c>
      <c r="D614" s="14" t="s">
        <v>9</v>
      </c>
      <c r="E614" s="14" t="s">
        <v>3</v>
      </c>
      <c r="F614" s="28">
        <v>681.15940000000001</v>
      </c>
      <c r="G614" s="13">
        <v>453.5</v>
      </c>
      <c r="H614" s="75">
        <v>1496</v>
      </c>
      <c r="I614" s="13">
        <v>3888</v>
      </c>
      <c r="J614" s="13">
        <v>3709</v>
      </c>
      <c r="K614" s="13">
        <v>2968</v>
      </c>
      <c r="L614" s="15">
        <f t="shared" si="19"/>
        <v>292.07872741978969</v>
      </c>
    </row>
    <row r="615" spans="1:12" x14ac:dyDescent="0.25">
      <c r="A615" s="13">
        <v>8</v>
      </c>
      <c r="B615" s="80" t="str">
        <f t="shared" si="18"/>
        <v>2015Praha 8</v>
      </c>
      <c r="C615" s="13">
        <v>2015</v>
      </c>
      <c r="D615" s="14" t="s">
        <v>10</v>
      </c>
      <c r="E615" s="14" t="s">
        <v>3</v>
      </c>
      <c r="F615" s="28">
        <v>451.58199999999999</v>
      </c>
      <c r="G615" s="13">
        <v>382</v>
      </c>
      <c r="H615" s="75">
        <v>745</v>
      </c>
      <c r="I615" s="13">
        <v>6369</v>
      </c>
      <c r="J615" s="13">
        <v>6566</v>
      </c>
      <c r="K615" s="13">
        <v>4664</v>
      </c>
      <c r="L615" s="15">
        <f t="shared" si="19"/>
        <v>259.26896131586966</v>
      </c>
    </row>
    <row r="616" spans="1:12" x14ac:dyDescent="0.25">
      <c r="A616" s="13">
        <v>9</v>
      </c>
      <c r="B616" s="80" t="str">
        <f t="shared" si="18"/>
        <v>2015Praha 9</v>
      </c>
      <c r="C616" s="13">
        <v>2015</v>
      </c>
      <c r="D616" s="14" t="s">
        <v>11</v>
      </c>
      <c r="E616" s="14" t="s">
        <v>3</v>
      </c>
      <c r="F616" s="28">
        <v>421.57440000000003</v>
      </c>
      <c r="G616" s="13">
        <v>256</v>
      </c>
      <c r="H616" s="75">
        <v>909</v>
      </c>
      <c r="I616" s="13">
        <v>6865</v>
      </c>
      <c r="J616" s="13">
        <v>7360</v>
      </c>
      <c r="K616" s="13">
        <v>3771</v>
      </c>
      <c r="L616" s="15">
        <f t="shared" si="19"/>
        <v>187.01290760869563</v>
      </c>
    </row>
    <row r="617" spans="1:12" x14ac:dyDescent="0.25">
      <c r="A617" s="13">
        <v>10</v>
      </c>
      <c r="B617" s="80" t="str">
        <f t="shared" si="18"/>
        <v>2015Praha 10</v>
      </c>
      <c r="C617" s="13">
        <v>2015</v>
      </c>
      <c r="D617" s="14" t="s">
        <v>12</v>
      </c>
      <c r="E617" s="14" t="s">
        <v>3</v>
      </c>
      <c r="F617" s="28">
        <v>551.81579999999997</v>
      </c>
      <c r="G617" s="13">
        <v>327</v>
      </c>
      <c r="H617" s="75">
        <v>1275</v>
      </c>
      <c r="I617" s="13">
        <v>8480</v>
      </c>
      <c r="J617" s="13">
        <v>9071</v>
      </c>
      <c r="K617" s="13">
        <v>3590</v>
      </c>
      <c r="L617" s="15">
        <f t="shared" si="19"/>
        <v>144.45485613493551</v>
      </c>
    </row>
    <row r="618" spans="1:12" x14ac:dyDescent="0.25">
      <c r="A618" s="13">
        <v>11</v>
      </c>
      <c r="B618" s="80" t="str">
        <f t="shared" si="18"/>
        <v>2015Beroun</v>
      </c>
      <c r="C618" s="13">
        <v>2015</v>
      </c>
      <c r="D618" s="14" t="s">
        <v>13</v>
      </c>
      <c r="E618" s="14" t="s">
        <v>14</v>
      </c>
      <c r="F618" s="28">
        <v>244.0752</v>
      </c>
      <c r="G618" s="13">
        <v>165</v>
      </c>
      <c r="H618" s="75">
        <v>420</v>
      </c>
      <c r="I618" s="13">
        <v>2681</v>
      </c>
      <c r="J618" s="13">
        <v>2632</v>
      </c>
      <c r="K618" s="13">
        <v>622</v>
      </c>
      <c r="L618" s="15">
        <f t="shared" si="19"/>
        <v>86.257598784194528</v>
      </c>
    </row>
    <row r="619" spans="1:12" x14ac:dyDescent="0.25">
      <c r="A619" s="13">
        <v>12</v>
      </c>
      <c r="B619" s="80" t="str">
        <f t="shared" si="18"/>
        <v>2015Benešov</v>
      </c>
      <c r="C619" s="13">
        <v>2015</v>
      </c>
      <c r="D619" s="14" t="s">
        <v>15</v>
      </c>
      <c r="E619" s="14" t="s">
        <v>14</v>
      </c>
      <c r="F619" s="28">
        <v>170.4479</v>
      </c>
      <c r="G619" s="13">
        <v>109</v>
      </c>
      <c r="H619" s="75">
        <v>299</v>
      </c>
      <c r="I619" s="13">
        <v>2342</v>
      </c>
      <c r="J619" s="13">
        <v>2500</v>
      </c>
      <c r="K619" s="13">
        <v>810</v>
      </c>
      <c r="L619" s="15">
        <f t="shared" si="19"/>
        <v>118.26</v>
      </c>
    </row>
    <row r="620" spans="1:12" x14ac:dyDescent="0.25">
      <c r="A620" s="13">
        <v>13</v>
      </c>
      <c r="B620" s="80" t="str">
        <f t="shared" si="18"/>
        <v>2015Kladno</v>
      </c>
      <c r="C620" s="13">
        <v>2015</v>
      </c>
      <c r="D620" s="14" t="s">
        <v>16</v>
      </c>
      <c r="E620" s="14" t="s">
        <v>14</v>
      </c>
      <c r="F620" s="28">
        <v>216.99180000000001</v>
      </c>
      <c r="G620" s="13">
        <v>163</v>
      </c>
      <c r="H620" s="75">
        <v>348</v>
      </c>
      <c r="I620" s="13">
        <v>5588</v>
      </c>
      <c r="J620" s="13">
        <v>6200</v>
      </c>
      <c r="K620" s="13">
        <v>1589</v>
      </c>
      <c r="L620" s="15">
        <f t="shared" si="19"/>
        <v>93.545967741935485</v>
      </c>
    </row>
    <row r="621" spans="1:12" x14ac:dyDescent="0.25">
      <c r="A621" s="13">
        <v>14</v>
      </c>
      <c r="B621" s="80" t="str">
        <f t="shared" si="18"/>
        <v>2015Kolín</v>
      </c>
      <c r="C621" s="13">
        <v>2015</v>
      </c>
      <c r="D621" s="14" t="s">
        <v>17</v>
      </c>
      <c r="E621" s="14" t="s">
        <v>14</v>
      </c>
      <c r="F621" s="28">
        <v>222.93109999999999</v>
      </c>
      <c r="G621" s="13">
        <v>158</v>
      </c>
      <c r="H621" s="75">
        <v>398</v>
      </c>
      <c r="I621" s="13">
        <v>3600</v>
      </c>
      <c r="J621" s="13">
        <v>3735</v>
      </c>
      <c r="K621" s="13">
        <v>1143</v>
      </c>
      <c r="L621" s="15">
        <f t="shared" si="19"/>
        <v>111.6987951807229</v>
      </c>
    </row>
    <row r="622" spans="1:12" x14ac:dyDescent="0.25">
      <c r="A622" s="13">
        <v>15</v>
      </c>
      <c r="B622" s="80" t="str">
        <f t="shared" si="18"/>
        <v>2015Kutná Hora</v>
      </c>
      <c r="C622" s="13">
        <v>2015</v>
      </c>
      <c r="D622" s="14" t="s">
        <v>18</v>
      </c>
      <c r="E622" s="14" t="s">
        <v>14</v>
      </c>
      <c r="F622" s="28">
        <v>162.8338</v>
      </c>
      <c r="G622" s="13">
        <v>131</v>
      </c>
      <c r="H622" s="75">
        <v>226</v>
      </c>
      <c r="I622" s="13">
        <v>1837</v>
      </c>
      <c r="J622" s="13">
        <v>1829</v>
      </c>
      <c r="K622" s="13">
        <v>316</v>
      </c>
      <c r="L622" s="15">
        <f t="shared" si="19"/>
        <v>63.061782394751233</v>
      </c>
    </row>
    <row r="623" spans="1:12" x14ac:dyDescent="0.25">
      <c r="A623" s="13">
        <v>16</v>
      </c>
      <c r="B623" s="80" t="str">
        <f t="shared" si="18"/>
        <v>2015Mělník</v>
      </c>
      <c r="C623" s="13">
        <v>2015</v>
      </c>
      <c r="D623" s="14" t="s">
        <v>19</v>
      </c>
      <c r="E623" s="14" t="s">
        <v>14</v>
      </c>
      <c r="F623" s="28">
        <v>215.0068</v>
      </c>
      <c r="G623" s="13">
        <v>169</v>
      </c>
      <c r="H623" s="75">
        <v>364</v>
      </c>
      <c r="I623" s="13">
        <v>3099</v>
      </c>
      <c r="J623" s="13">
        <v>3230</v>
      </c>
      <c r="K623" s="13">
        <v>1054</v>
      </c>
      <c r="L623" s="15">
        <f t="shared" si="19"/>
        <v>119.10526315789474</v>
      </c>
    </row>
    <row r="624" spans="1:12" x14ac:dyDescent="0.25">
      <c r="A624" s="13">
        <v>17</v>
      </c>
      <c r="B624" s="80" t="str">
        <f t="shared" si="18"/>
        <v>2015Mladá Boleslav</v>
      </c>
      <c r="C624" s="13">
        <v>2015</v>
      </c>
      <c r="D624" s="14" t="s">
        <v>20</v>
      </c>
      <c r="E624" s="14" t="s">
        <v>14</v>
      </c>
      <c r="F624" s="28">
        <v>139.2551</v>
      </c>
      <c r="G624" s="13">
        <v>114</v>
      </c>
      <c r="H624" s="75">
        <v>208</v>
      </c>
      <c r="I624" s="13">
        <v>3414</v>
      </c>
      <c r="J624" s="13">
        <v>3388</v>
      </c>
      <c r="K624" s="13">
        <v>544</v>
      </c>
      <c r="L624" s="15">
        <f t="shared" si="19"/>
        <v>58.606847697756791</v>
      </c>
    </row>
    <row r="625" spans="1:12" x14ac:dyDescent="0.25">
      <c r="A625" s="13">
        <v>18</v>
      </c>
      <c r="B625" s="80" t="str">
        <f t="shared" si="18"/>
        <v>2015Nymburk</v>
      </c>
      <c r="C625" s="13">
        <v>2015</v>
      </c>
      <c r="D625" s="14" t="s">
        <v>21</v>
      </c>
      <c r="E625" s="14" t="s">
        <v>14</v>
      </c>
      <c r="F625" s="28">
        <v>202.41489999999999</v>
      </c>
      <c r="G625" s="13">
        <v>169</v>
      </c>
      <c r="H625" s="75">
        <v>300</v>
      </c>
      <c r="I625" s="13">
        <v>2746</v>
      </c>
      <c r="J625" s="13">
        <v>2821</v>
      </c>
      <c r="K625" s="13">
        <v>602</v>
      </c>
      <c r="L625" s="15">
        <f t="shared" si="19"/>
        <v>77.890818858560792</v>
      </c>
    </row>
    <row r="626" spans="1:12" x14ac:dyDescent="0.25">
      <c r="A626" s="13">
        <v>19</v>
      </c>
      <c r="B626" s="80" t="str">
        <f t="shared" si="18"/>
        <v>2015Praha-Východ</v>
      </c>
      <c r="C626" s="13">
        <v>2015</v>
      </c>
      <c r="D626" s="14" t="s">
        <v>134</v>
      </c>
      <c r="E626" s="14" t="s">
        <v>14</v>
      </c>
      <c r="F626" s="28">
        <v>196.97190000000001</v>
      </c>
      <c r="G626" s="13">
        <v>126</v>
      </c>
      <c r="H626" s="75">
        <v>375</v>
      </c>
      <c r="I626" s="13">
        <v>5084</v>
      </c>
      <c r="J626" s="13">
        <v>5204</v>
      </c>
      <c r="K626" s="13">
        <v>1259</v>
      </c>
      <c r="L626" s="15">
        <f t="shared" si="19"/>
        <v>88.304189085318981</v>
      </c>
    </row>
    <row r="627" spans="1:12" x14ac:dyDescent="0.25">
      <c r="A627" s="13">
        <v>20</v>
      </c>
      <c r="B627" s="80" t="str">
        <f t="shared" si="18"/>
        <v>2015Praha-Západ</v>
      </c>
      <c r="C627" s="13">
        <v>2015</v>
      </c>
      <c r="D627" s="14" t="s">
        <v>135</v>
      </c>
      <c r="E627" s="14" t="s">
        <v>14</v>
      </c>
      <c r="F627" s="28">
        <v>220.7115</v>
      </c>
      <c r="G627" s="13">
        <v>140</v>
      </c>
      <c r="H627" s="75">
        <v>403</v>
      </c>
      <c r="I627" s="13">
        <v>5090</v>
      </c>
      <c r="J627" s="13">
        <v>5131</v>
      </c>
      <c r="K627" s="13">
        <v>1193</v>
      </c>
      <c r="L627" s="15">
        <f t="shared" si="19"/>
        <v>84.865523289807058</v>
      </c>
    </row>
    <row r="628" spans="1:12" x14ac:dyDescent="0.25">
      <c r="A628" s="13">
        <v>21</v>
      </c>
      <c r="B628" s="80" t="str">
        <f t="shared" si="18"/>
        <v>2015Příbram</v>
      </c>
      <c r="C628" s="13">
        <v>2015</v>
      </c>
      <c r="D628" s="14" t="s">
        <v>22</v>
      </c>
      <c r="E628" s="14" t="s">
        <v>14</v>
      </c>
      <c r="F628" s="28">
        <v>172.23869999999999</v>
      </c>
      <c r="G628" s="13">
        <v>141</v>
      </c>
      <c r="H628" s="75">
        <v>271</v>
      </c>
      <c r="I628" s="13">
        <v>3212</v>
      </c>
      <c r="J628" s="13">
        <v>3284</v>
      </c>
      <c r="K628" s="13">
        <v>488</v>
      </c>
      <c r="L628" s="15">
        <f t="shared" si="19"/>
        <v>54.238733252131546</v>
      </c>
    </row>
    <row r="629" spans="1:12" x14ac:dyDescent="0.25">
      <c r="A629" s="13">
        <v>22</v>
      </c>
      <c r="B629" s="80" t="str">
        <f t="shared" si="18"/>
        <v>2015Rakovník</v>
      </c>
      <c r="C629" s="13">
        <v>2015</v>
      </c>
      <c r="D629" s="14" t="s">
        <v>23</v>
      </c>
      <c r="E629" s="14" t="s">
        <v>14</v>
      </c>
      <c r="F629" s="28">
        <v>282.56869999999998</v>
      </c>
      <c r="G629" s="13">
        <v>186</v>
      </c>
      <c r="H629" s="75">
        <v>478</v>
      </c>
      <c r="I629" s="13">
        <v>1870</v>
      </c>
      <c r="J629" s="13">
        <v>1995</v>
      </c>
      <c r="K629" s="13">
        <v>280</v>
      </c>
      <c r="L629" s="15">
        <f t="shared" si="19"/>
        <v>51.228070175438596</v>
      </c>
    </row>
    <row r="630" spans="1:12" x14ac:dyDescent="0.25">
      <c r="A630" s="13">
        <v>23</v>
      </c>
      <c r="B630" s="80" t="str">
        <f t="shared" si="18"/>
        <v>2015České Budějovice</v>
      </c>
      <c r="C630" s="13">
        <v>2015</v>
      </c>
      <c r="D630" s="14" t="s">
        <v>24</v>
      </c>
      <c r="E630" s="14" t="s">
        <v>25</v>
      </c>
      <c r="F630" s="28">
        <v>151.54939999999999</v>
      </c>
      <c r="G630" s="13">
        <v>106</v>
      </c>
      <c r="H630" s="75">
        <v>235</v>
      </c>
      <c r="I630" s="13">
        <v>7003</v>
      </c>
      <c r="J630" s="13">
        <v>7178</v>
      </c>
      <c r="K630" s="13">
        <v>1178</v>
      </c>
      <c r="L630" s="15">
        <f t="shared" si="19"/>
        <v>59.901086653663974</v>
      </c>
    </row>
    <row r="631" spans="1:12" x14ac:dyDescent="0.25">
      <c r="A631" s="13">
        <v>24</v>
      </c>
      <c r="B631" s="80" t="str">
        <f t="shared" si="18"/>
        <v>2015Český Krumlov</v>
      </c>
      <c r="C631" s="13">
        <v>2015</v>
      </c>
      <c r="D631" s="14" t="s">
        <v>26</v>
      </c>
      <c r="E631" s="14" t="s">
        <v>25</v>
      </c>
      <c r="F631" s="28">
        <v>198.14400000000001</v>
      </c>
      <c r="G631" s="13">
        <v>164</v>
      </c>
      <c r="H631" s="75">
        <v>297</v>
      </c>
      <c r="I631" s="13">
        <v>1950</v>
      </c>
      <c r="J631" s="13">
        <v>1871</v>
      </c>
      <c r="K631" s="13">
        <v>394</v>
      </c>
      <c r="L631" s="15">
        <f t="shared" si="19"/>
        <v>76.862640299305184</v>
      </c>
    </row>
    <row r="632" spans="1:12" x14ac:dyDescent="0.25">
      <c r="A632" s="13">
        <v>25</v>
      </c>
      <c r="B632" s="80" t="str">
        <f t="shared" si="18"/>
        <v>2015Jindřichův Hradec</v>
      </c>
      <c r="C632" s="13">
        <v>2015</v>
      </c>
      <c r="D632" s="14" t="s">
        <v>27</v>
      </c>
      <c r="E632" s="14" t="s">
        <v>25</v>
      </c>
      <c r="F632" s="28">
        <v>254.24520000000001</v>
      </c>
      <c r="G632" s="13">
        <v>218</v>
      </c>
      <c r="H632" s="75">
        <v>471</v>
      </c>
      <c r="I632" s="13">
        <v>1968</v>
      </c>
      <c r="J632" s="13">
        <v>1991</v>
      </c>
      <c r="K632" s="13">
        <v>433</v>
      </c>
      <c r="L632" s="15">
        <f t="shared" si="19"/>
        <v>79.379708689100951</v>
      </c>
    </row>
    <row r="633" spans="1:12" x14ac:dyDescent="0.25">
      <c r="A633" s="13">
        <v>26</v>
      </c>
      <c r="B633" s="80" t="str">
        <f t="shared" si="18"/>
        <v>2015Pelhřimov</v>
      </c>
      <c r="C633" s="13">
        <v>2015</v>
      </c>
      <c r="D633" s="14" t="s">
        <v>28</v>
      </c>
      <c r="E633" s="14" t="s">
        <v>25</v>
      </c>
      <c r="F633" s="28">
        <v>180.24299999999999</v>
      </c>
      <c r="G633" s="13">
        <v>133</v>
      </c>
      <c r="H633" s="75">
        <v>306</v>
      </c>
      <c r="I633" s="13">
        <v>1289</v>
      </c>
      <c r="J633" s="13">
        <v>1331</v>
      </c>
      <c r="K633" s="13">
        <v>233</v>
      </c>
      <c r="L633" s="15">
        <f t="shared" si="19"/>
        <v>63.89556724267468</v>
      </c>
    </row>
    <row r="634" spans="1:12" x14ac:dyDescent="0.25">
      <c r="A634" s="13">
        <v>27</v>
      </c>
      <c r="B634" s="80" t="str">
        <f t="shared" si="18"/>
        <v>2015Písek</v>
      </c>
      <c r="C634" s="13">
        <v>2015</v>
      </c>
      <c r="D634" s="14" t="s">
        <v>29</v>
      </c>
      <c r="E634" s="14" t="s">
        <v>25</v>
      </c>
      <c r="F634" s="28">
        <v>231.1687</v>
      </c>
      <c r="G634" s="13">
        <v>162</v>
      </c>
      <c r="H634" s="75">
        <v>451.5</v>
      </c>
      <c r="I634" s="13">
        <v>2256</v>
      </c>
      <c r="J634" s="13">
        <v>2238</v>
      </c>
      <c r="K634" s="13">
        <v>434</v>
      </c>
      <c r="L634" s="15">
        <f t="shared" si="19"/>
        <v>70.781948168007148</v>
      </c>
    </row>
    <row r="635" spans="1:12" x14ac:dyDescent="0.25">
      <c r="A635" s="13">
        <v>28</v>
      </c>
      <c r="B635" s="80" t="str">
        <f t="shared" si="18"/>
        <v>2015Prachatice</v>
      </c>
      <c r="C635" s="13">
        <v>2015</v>
      </c>
      <c r="D635" s="14" t="s">
        <v>30</v>
      </c>
      <c r="E635" s="14" t="s">
        <v>25</v>
      </c>
      <c r="F635" s="28">
        <v>173.50880000000001</v>
      </c>
      <c r="G635" s="13">
        <v>124</v>
      </c>
      <c r="H635" s="75">
        <v>283</v>
      </c>
      <c r="I635" s="13">
        <v>1312</v>
      </c>
      <c r="J635" s="13">
        <v>1371</v>
      </c>
      <c r="K635" s="13">
        <v>233</v>
      </c>
      <c r="L635" s="15">
        <f t="shared" si="19"/>
        <v>62.031363967906636</v>
      </c>
    </row>
    <row r="636" spans="1:12" x14ac:dyDescent="0.25">
      <c r="A636" s="13">
        <v>29</v>
      </c>
      <c r="B636" s="80" t="str">
        <f t="shared" si="18"/>
        <v>2015Strakonice</v>
      </c>
      <c r="C636" s="13">
        <v>2015</v>
      </c>
      <c r="D636" s="14" t="s">
        <v>31</v>
      </c>
      <c r="E636" s="14" t="s">
        <v>25</v>
      </c>
      <c r="F636" s="28">
        <v>180.74189999999999</v>
      </c>
      <c r="G636" s="13">
        <v>139</v>
      </c>
      <c r="H636" s="75">
        <v>303</v>
      </c>
      <c r="I636" s="13">
        <v>1334</v>
      </c>
      <c r="J636" s="13">
        <v>1324</v>
      </c>
      <c r="K636" s="13">
        <v>290</v>
      </c>
      <c r="L636" s="15">
        <f t="shared" si="19"/>
        <v>79.947129909365557</v>
      </c>
    </row>
    <row r="637" spans="1:12" x14ac:dyDescent="0.25">
      <c r="A637" s="13">
        <v>30</v>
      </c>
      <c r="B637" s="80" t="str">
        <f t="shared" si="18"/>
        <v>2015Tábor</v>
      </c>
      <c r="C637" s="13">
        <v>2015</v>
      </c>
      <c r="D637" s="14" t="s">
        <v>32</v>
      </c>
      <c r="E637" s="14" t="s">
        <v>25</v>
      </c>
      <c r="F637" s="28">
        <v>186.2242</v>
      </c>
      <c r="G637" s="13">
        <v>152</v>
      </c>
      <c r="H637" s="75">
        <v>286</v>
      </c>
      <c r="I637" s="13">
        <v>2780</v>
      </c>
      <c r="J637" s="13">
        <v>2931</v>
      </c>
      <c r="K637" s="13">
        <v>478</v>
      </c>
      <c r="L637" s="15">
        <f t="shared" si="19"/>
        <v>59.52575912657796</v>
      </c>
    </row>
    <row r="638" spans="1:12" x14ac:dyDescent="0.25">
      <c r="A638" s="13">
        <v>31</v>
      </c>
      <c r="B638" s="80" t="str">
        <f t="shared" si="18"/>
        <v>2015Domažlice</v>
      </c>
      <c r="C638" s="13">
        <v>2015</v>
      </c>
      <c r="D638" s="14" t="s">
        <v>33</v>
      </c>
      <c r="E638" s="14" t="s">
        <v>34</v>
      </c>
      <c r="F638" s="28">
        <v>177.40969999999999</v>
      </c>
      <c r="G638" s="13">
        <v>127</v>
      </c>
      <c r="H638" s="75">
        <v>244</v>
      </c>
      <c r="I638" s="13">
        <v>1763</v>
      </c>
      <c r="J638" s="13">
        <v>1742</v>
      </c>
      <c r="K638" s="13">
        <v>350</v>
      </c>
      <c r="L638" s="15">
        <f t="shared" si="19"/>
        <v>73.335246842709537</v>
      </c>
    </row>
    <row r="639" spans="1:12" x14ac:dyDescent="0.25">
      <c r="A639" s="13">
        <v>32</v>
      </c>
      <c r="B639" s="80" t="str">
        <f t="shared" si="18"/>
        <v>2015Cheb</v>
      </c>
      <c r="C639" s="13">
        <v>2015</v>
      </c>
      <c r="D639" s="14" t="s">
        <v>35</v>
      </c>
      <c r="E639" s="14" t="s">
        <v>34</v>
      </c>
      <c r="F639" s="28">
        <v>252.45740000000001</v>
      </c>
      <c r="G639" s="13">
        <v>164</v>
      </c>
      <c r="H639" s="75">
        <v>520</v>
      </c>
      <c r="I639" s="13">
        <v>3117</v>
      </c>
      <c r="J639" s="13">
        <v>3441</v>
      </c>
      <c r="K639" s="13">
        <v>1321</v>
      </c>
      <c r="L639" s="15">
        <f t="shared" si="19"/>
        <v>140.12351060738158</v>
      </c>
    </row>
    <row r="640" spans="1:12" x14ac:dyDescent="0.25">
      <c r="A640" s="13">
        <v>33</v>
      </c>
      <c r="B640" s="80" t="str">
        <f t="shared" si="18"/>
        <v>2015Karlovy Vary</v>
      </c>
      <c r="C640" s="13">
        <v>2015</v>
      </c>
      <c r="D640" s="14" t="s">
        <v>36</v>
      </c>
      <c r="E640" s="14" t="s">
        <v>34</v>
      </c>
      <c r="F640" s="28">
        <v>188.1551</v>
      </c>
      <c r="G640" s="13">
        <v>134</v>
      </c>
      <c r="H640" s="75">
        <v>300</v>
      </c>
      <c r="I640" s="13">
        <v>4450</v>
      </c>
      <c r="J640" s="13">
        <v>4409</v>
      </c>
      <c r="K640" s="13">
        <v>925</v>
      </c>
      <c r="L640" s="15">
        <f t="shared" si="19"/>
        <v>76.576321161261063</v>
      </c>
    </row>
    <row r="641" spans="1:12" x14ac:dyDescent="0.25">
      <c r="A641" s="13">
        <v>34</v>
      </c>
      <c r="B641" s="80" t="str">
        <f t="shared" si="18"/>
        <v>2015Klatovy</v>
      </c>
      <c r="C641" s="13">
        <v>2015</v>
      </c>
      <c r="D641" s="14" t="s">
        <v>37</v>
      </c>
      <c r="E641" s="14" t="s">
        <v>34</v>
      </c>
      <c r="F641" s="28">
        <v>225.34</v>
      </c>
      <c r="G641" s="13">
        <v>130.5</v>
      </c>
      <c r="H641" s="75">
        <v>392</v>
      </c>
      <c r="I641" s="13">
        <v>2094</v>
      </c>
      <c r="J641" s="13">
        <v>2123</v>
      </c>
      <c r="K641" s="13">
        <v>524</v>
      </c>
      <c r="L641" s="15">
        <f t="shared" si="19"/>
        <v>90.089495996231747</v>
      </c>
    </row>
    <row r="642" spans="1:12" x14ac:dyDescent="0.25">
      <c r="A642" s="13">
        <v>35</v>
      </c>
      <c r="B642" s="80" t="str">
        <f t="shared" si="18"/>
        <v>2015Plzeň-jih</v>
      </c>
      <c r="C642" s="13">
        <v>2015</v>
      </c>
      <c r="D642" s="14" t="s">
        <v>38</v>
      </c>
      <c r="E642" s="14" t="s">
        <v>34</v>
      </c>
      <c r="F642" s="28">
        <v>230.48849999999999</v>
      </c>
      <c r="G642" s="13">
        <v>189</v>
      </c>
      <c r="H642" s="75">
        <v>402</v>
      </c>
      <c r="I642" s="13">
        <v>2313</v>
      </c>
      <c r="J642" s="13">
        <v>2341</v>
      </c>
      <c r="K642" s="13">
        <v>443</v>
      </c>
      <c r="L642" s="15">
        <f t="shared" si="19"/>
        <v>69.070909867577953</v>
      </c>
    </row>
    <row r="643" spans="1:12" x14ac:dyDescent="0.25">
      <c r="A643" s="13">
        <v>36</v>
      </c>
      <c r="B643" s="80" t="str">
        <f t="shared" si="18"/>
        <v>2015Plzeň-Město</v>
      </c>
      <c r="C643" s="13">
        <v>2015</v>
      </c>
      <c r="D643" s="14" t="s">
        <v>136</v>
      </c>
      <c r="E643" s="14" t="s">
        <v>34</v>
      </c>
      <c r="F643" s="28">
        <v>268.77600000000001</v>
      </c>
      <c r="G643" s="13">
        <v>212</v>
      </c>
      <c r="H643" s="75">
        <v>454</v>
      </c>
      <c r="I643" s="13">
        <v>9224</v>
      </c>
      <c r="J643" s="13">
        <v>9384</v>
      </c>
      <c r="K643" s="13">
        <v>3459</v>
      </c>
      <c r="L643" s="15">
        <f t="shared" si="19"/>
        <v>134.54124040920715</v>
      </c>
    </row>
    <row r="644" spans="1:12" x14ac:dyDescent="0.25">
      <c r="A644" s="13">
        <v>37</v>
      </c>
      <c r="B644" s="80" t="str">
        <f t="shared" si="18"/>
        <v>2015Plzeň-sever</v>
      </c>
      <c r="C644" s="13">
        <v>2015</v>
      </c>
      <c r="D644" s="14" t="s">
        <v>39</v>
      </c>
      <c r="E644" s="14" t="s">
        <v>34</v>
      </c>
      <c r="F644" s="28">
        <v>205.30619999999999</v>
      </c>
      <c r="G644" s="13">
        <v>127</v>
      </c>
      <c r="H644" s="75">
        <v>361</v>
      </c>
      <c r="I644" s="13">
        <v>2917</v>
      </c>
      <c r="J644" s="13">
        <v>2788</v>
      </c>
      <c r="K644" s="13">
        <v>1019</v>
      </c>
      <c r="L644" s="15">
        <f t="shared" si="19"/>
        <v>133.40566714490674</v>
      </c>
    </row>
    <row r="645" spans="1:12" x14ac:dyDescent="0.25">
      <c r="A645" s="13">
        <v>38</v>
      </c>
      <c r="B645" s="80" t="str">
        <f t="shared" si="18"/>
        <v>2015Rokycany</v>
      </c>
      <c r="C645" s="13">
        <v>2015</v>
      </c>
      <c r="D645" s="14" t="s">
        <v>40</v>
      </c>
      <c r="E645" s="14" t="s">
        <v>34</v>
      </c>
      <c r="F645" s="28">
        <v>173.98869999999999</v>
      </c>
      <c r="G645" s="13">
        <v>128</v>
      </c>
      <c r="H645" s="75">
        <v>261</v>
      </c>
      <c r="I645" s="13">
        <v>1506</v>
      </c>
      <c r="J645" s="13">
        <v>1509</v>
      </c>
      <c r="K645" s="13">
        <v>363</v>
      </c>
      <c r="L645" s="15">
        <f t="shared" si="19"/>
        <v>87.803180914512922</v>
      </c>
    </row>
    <row r="646" spans="1:12" x14ac:dyDescent="0.25">
      <c r="A646" s="13">
        <v>39</v>
      </c>
      <c r="B646" s="80" t="str">
        <f t="shared" si="18"/>
        <v>2015Sokolov</v>
      </c>
      <c r="C646" s="13">
        <v>2015</v>
      </c>
      <c r="D646" s="14" t="s">
        <v>41</v>
      </c>
      <c r="E646" s="14" t="s">
        <v>34</v>
      </c>
      <c r="F646" s="28">
        <v>180.1927</v>
      </c>
      <c r="G646" s="13">
        <v>126</v>
      </c>
      <c r="H646" s="75">
        <v>309</v>
      </c>
      <c r="I646" s="13">
        <v>4019</v>
      </c>
      <c r="J646" s="13">
        <v>4090</v>
      </c>
      <c r="K646" s="13">
        <v>874</v>
      </c>
      <c r="L646" s="15">
        <f t="shared" si="19"/>
        <v>77.997555012224936</v>
      </c>
    </row>
    <row r="647" spans="1:12" x14ac:dyDescent="0.25">
      <c r="A647" s="13">
        <v>40</v>
      </c>
      <c r="B647" s="80" t="str">
        <f t="shared" ref="B647:B710" si="20">CONCATENATE(C647,D647)</f>
        <v>2015Tachov</v>
      </c>
      <c r="C647" s="13">
        <v>2015</v>
      </c>
      <c r="D647" s="14" t="s">
        <v>42</v>
      </c>
      <c r="E647" s="14" t="s">
        <v>34</v>
      </c>
      <c r="F647" s="28">
        <v>355.5</v>
      </c>
      <c r="G647" s="13">
        <v>278</v>
      </c>
      <c r="H647" s="75">
        <v>642</v>
      </c>
      <c r="I647" s="13">
        <v>2073</v>
      </c>
      <c r="J647" s="13">
        <v>2531</v>
      </c>
      <c r="K647" s="13">
        <v>710</v>
      </c>
      <c r="L647" s="15">
        <f t="shared" ref="L647:L710" si="21">K647/J647*365</f>
        <v>102.39035954168314</v>
      </c>
    </row>
    <row r="648" spans="1:12" x14ac:dyDescent="0.25">
      <c r="A648" s="13">
        <v>41</v>
      </c>
      <c r="B648" s="80" t="str">
        <f t="shared" si="20"/>
        <v>2015Česká Lípa</v>
      </c>
      <c r="C648" s="13">
        <v>2015</v>
      </c>
      <c r="D648" s="14" t="s">
        <v>43</v>
      </c>
      <c r="E648" s="14" t="s">
        <v>44</v>
      </c>
      <c r="F648" s="28">
        <v>352.9461</v>
      </c>
      <c r="G648" s="13">
        <v>277</v>
      </c>
      <c r="H648" s="75">
        <v>592</v>
      </c>
      <c r="I648" s="13">
        <v>4783</v>
      </c>
      <c r="J648" s="13">
        <v>4785</v>
      </c>
      <c r="K648" s="13">
        <v>1868</v>
      </c>
      <c r="L648" s="15">
        <f t="shared" si="21"/>
        <v>142.49111807732496</v>
      </c>
    </row>
    <row r="649" spans="1:12" x14ac:dyDescent="0.25">
      <c r="A649" s="13">
        <v>42</v>
      </c>
      <c r="B649" s="80" t="str">
        <f t="shared" si="20"/>
        <v>2015Děčín</v>
      </c>
      <c r="C649" s="13">
        <v>2015</v>
      </c>
      <c r="D649" s="14" t="s">
        <v>45</v>
      </c>
      <c r="E649" s="14" t="s">
        <v>44</v>
      </c>
      <c r="F649" s="28">
        <v>494.99400000000003</v>
      </c>
      <c r="G649" s="13">
        <v>400</v>
      </c>
      <c r="H649" s="75">
        <v>877</v>
      </c>
      <c r="I649" s="13">
        <v>6758</v>
      </c>
      <c r="J649" s="13">
        <v>7029</v>
      </c>
      <c r="K649" s="13">
        <v>3321</v>
      </c>
      <c r="L649" s="15">
        <f t="shared" si="21"/>
        <v>172.45198463508322</v>
      </c>
    </row>
    <row r="650" spans="1:12" x14ac:dyDescent="0.25">
      <c r="A650" s="13">
        <v>43</v>
      </c>
      <c r="B650" s="80" t="str">
        <f t="shared" si="20"/>
        <v>2015Chomutov</v>
      </c>
      <c r="C650" s="13">
        <v>2015</v>
      </c>
      <c r="D650" s="14" t="s">
        <v>46</v>
      </c>
      <c r="E650" s="14" t="s">
        <v>44</v>
      </c>
      <c r="F650" s="28">
        <v>1032.758</v>
      </c>
      <c r="G650" s="13">
        <v>1050</v>
      </c>
      <c r="H650" s="75">
        <v>1589</v>
      </c>
      <c r="I650" s="13">
        <v>6788</v>
      </c>
      <c r="J650" s="13">
        <v>6893</v>
      </c>
      <c r="K650" s="13">
        <v>11463</v>
      </c>
      <c r="L650" s="15">
        <f t="shared" si="21"/>
        <v>606.99187581604531</v>
      </c>
    </row>
    <row r="651" spans="1:12" x14ac:dyDescent="0.25">
      <c r="A651" s="13">
        <v>44</v>
      </c>
      <c r="B651" s="80" t="str">
        <f t="shared" si="20"/>
        <v>2015Jablonec nad Nisou</v>
      </c>
      <c r="C651" s="13">
        <v>2015</v>
      </c>
      <c r="D651" s="14" t="s">
        <v>47</v>
      </c>
      <c r="E651" s="14" t="s">
        <v>44</v>
      </c>
      <c r="F651" s="28">
        <v>439.70600000000002</v>
      </c>
      <c r="G651" s="13">
        <v>409.5</v>
      </c>
      <c r="H651" s="75">
        <v>758</v>
      </c>
      <c r="I651" s="13">
        <v>2904</v>
      </c>
      <c r="J651" s="13">
        <v>3768</v>
      </c>
      <c r="K651" s="13">
        <v>1448</v>
      </c>
      <c r="L651" s="15">
        <f t="shared" si="21"/>
        <v>140.26539278131636</v>
      </c>
    </row>
    <row r="652" spans="1:12" x14ac:dyDescent="0.25">
      <c r="A652" s="13">
        <v>45</v>
      </c>
      <c r="B652" s="80" t="str">
        <f t="shared" si="20"/>
        <v>2015Liberec</v>
      </c>
      <c r="C652" s="13">
        <v>2015</v>
      </c>
      <c r="D652" s="14" t="s">
        <v>48</v>
      </c>
      <c r="E652" s="14" t="s">
        <v>44</v>
      </c>
      <c r="F652" s="28">
        <v>396.95030000000003</v>
      </c>
      <c r="G652" s="13">
        <v>282</v>
      </c>
      <c r="H652" s="75">
        <v>763</v>
      </c>
      <c r="I652" s="13">
        <v>7263</v>
      </c>
      <c r="J652" s="13">
        <v>8918</v>
      </c>
      <c r="K652" s="13">
        <v>3699</v>
      </c>
      <c r="L652" s="15">
        <f t="shared" si="21"/>
        <v>151.39437093518725</v>
      </c>
    </row>
    <row r="653" spans="1:12" x14ac:dyDescent="0.25">
      <c r="A653" s="13">
        <v>46</v>
      </c>
      <c r="B653" s="80" t="str">
        <f t="shared" si="20"/>
        <v>2015Litoměřice</v>
      </c>
      <c r="C653" s="13">
        <v>2015</v>
      </c>
      <c r="D653" s="14" t="s">
        <v>49</v>
      </c>
      <c r="E653" s="14" t="s">
        <v>44</v>
      </c>
      <c r="F653" s="28">
        <v>492.30340000000001</v>
      </c>
      <c r="G653" s="13">
        <v>463</v>
      </c>
      <c r="H653" s="75">
        <v>722</v>
      </c>
      <c r="I653" s="13">
        <v>5842</v>
      </c>
      <c r="J653" s="13">
        <v>5349</v>
      </c>
      <c r="K653" s="13">
        <v>2317</v>
      </c>
      <c r="L653" s="15">
        <f t="shared" si="21"/>
        <v>158.10525331837727</v>
      </c>
    </row>
    <row r="654" spans="1:12" x14ac:dyDescent="0.25">
      <c r="A654" s="13">
        <v>47</v>
      </c>
      <c r="B654" s="80" t="str">
        <f t="shared" si="20"/>
        <v>2015Louny</v>
      </c>
      <c r="C654" s="13">
        <v>2015</v>
      </c>
      <c r="D654" s="14" t="s">
        <v>50</v>
      </c>
      <c r="E654" s="14" t="s">
        <v>44</v>
      </c>
      <c r="F654" s="28">
        <v>607.1549</v>
      </c>
      <c r="G654" s="13">
        <v>499</v>
      </c>
      <c r="H654" s="75">
        <v>1117</v>
      </c>
      <c r="I654" s="13">
        <v>2737</v>
      </c>
      <c r="J654" s="13">
        <v>4024</v>
      </c>
      <c r="K654" s="13">
        <v>2423</v>
      </c>
      <c r="L654" s="15">
        <f t="shared" si="21"/>
        <v>219.78006958250498</v>
      </c>
    </row>
    <row r="655" spans="1:12" x14ac:dyDescent="0.25">
      <c r="A655" s="13">
        <v>48</v>
      </c>
      <c r="B655" s="80" t="str">
        <f t="shared" si="20"/>
        <v>2015Most</v>
      </c>
      <c r="C655" s="13">
        <v>2015</v>
      </c>
      <c r="D655" s="14" t="s">
        <v>51</v>
      </c>
      <c r="E655" s="14" t="s">
        <v>44</v>
      </c>
      <c r="F655" s="28">
        <v>484.55110000000002</v>
      </c>
      <c r="G655" s="13">
        <v>320</v>
      </c>
      <c r="H655" s="75">
        <v>1041</v>
      </c>
      <c r="I655" s="13">
        <v>5441</v>
      </c>
      <c r="J655" s="13">
        <v>7263</v>
      </c>
      <c r="K655" s="13">
        <v>2290</v>
      </c>
      <c r="L655" s="15">
        <f t="shared" si="21"/>
        <v>115.08329891229521</v>
      </c>
    </row>
    <row r="656" spans="1:12" x14ac:dyDescent="0.25">
      <c r="A656" s="13">
        <v>49</v>
      </c>
      <c r="B656" s="80" t="str">
        <f t="shared" si="20"/>
        <v>2015Teplice</v>
      </c>
      <c r="C656" s="13">
        <v>2015</v>
      </c>
      <c r="D656" s="14" t="s">
        <v>52</v>
      </c>
      <c r="E656" s="14" t="s">
        <v>44</v>
      </c>
      <c r="F656" s="28">
        <v>378.23320000000001</v>
      </c>
      <c r="G656" s="13">
        <v>294</v>
      </c>
      <c r="H656" s="75">
        <v>713</v>
      </c>
      <c r="I656" s="13">
        <v>6321</v>
      </c>
      <c r="J656" s="13">
        <v>6878</v>
      </c>
      <c r="K656" s="13">
        <v>1998</v>
      </c>
      <c r="L656" s="15">
        <f t="shared" si="21"/>
        <v>106.02936900261703</v>
      </c>
    </row>
    <row r="657" spans="1:12" x14ac:dyDescent="0.25">
      <c r="A657" s="13">
        <v>50</v>
      </c>
      <c r="B657" s="80" t="str">
        <f t="shared" si="20"/>
        <v>2015Ústí nad Labem</v>
      </c>
      <c r="C657" s="13">
        <v>2015</v>
      </c>
      <c r="D657" s="14" t="s">
        <v>53</v>
      </c>
      <c r="E657" s="14" t="s">
        <v>44</v>
      </c>
      <c r="F657" s="28">
        <v>922.82039999999995</v>
      </c>
      <c r="G657" s="13">
        <v>1040</v>
      </c>
      <c r="H657" s="75">
        <v>1273</v>
      </c>
      <c r="I657" s="13">
        <v>8934</v>
      </c>
      <c r="J657" s="13">
        <v>8397</v>
      </c>
      <c r="K657" s="13">
        <v>9038</v>
      </c>
      <c r="L657" s="15">
        <f t="shared" si="21"/>
        <v>392.8629272359176</v>
      </c>
    </row>
    <row r="658" spans="1:12" x14ac:dyDescent="0.25">
      <c r="A658" s="13">
        <v>51</v>
      </c>
      <c r="B658" s="80" t="str">
        <f t="shared" si="20"/>
        <v>2015Havlíčkův Brod</v>
      </c>
      <c r="C658" s="13">
        <v>2015</v>
      </c>
      <c r="D658" s="14" t="s">
        <v>54</v>
      </c>
      <c r="E658" s="14" t="s">
        <v>55</v>
      </c>
      <c r="F658" s="28">
        <v>221.66079999999999</v>
      </c>
      <c r="G658" s="13">
        <v>157.5</v>
      </c>
      <c r="H658" s="75">
        <v>356</v>
      </c>
      <c r="I658" s="13">
        <v>2065</v>
      </c>
      <c r="J658" s="13">
        <v>1944</v>
      </c>
      <c r="K658" s="13">
        <v>760</v>
      </c>
      <c r="L658" s="15">
        <f t="shared" si="21"/>
        <v>142.6954732510288</v>
      </c>
    </row>
    <row r="659" spans="1:12" x14ac:dyDescent="0.25">
      <c r="A659" s="13">
        <v>52</v>
      </c>
      <c r="B659" s="80" t="str">
        <f t="shared" si="20"/>
        <v>2015Hradec Králové</v>
      </c>
      <c r="C659" s="13">
        <v>2015</v>
      </c>
      <c r="D659" s="14" t="s">
        <v>56</v>
      </c>
      <c r="E659" s="14" t="s">
        <v>55</v>
      </c>
      <c r="F659" s="28">
        <v>289.1825</v>
      </c>
      <c r="G659" s="13">
        <v>175</v>
      </c>
      <c r="H659" s="75">
        <v>500</v>
      </c>
      <c r="I659" s="13">
        <v>4776</v>
      </c>
      <c r="J659" s="13">
        <v>5258</v>
      </c>
      <c r="K659" s="13">
        <v>1531</v>
      </c>
      <c r="L659" s="15">
        <f t="shared" si="21"/>
        <v>106.27900342335489</v>
      </c>
    </row>
    <row r="660" spans="1:12" x14ac:dyDescent="0.25">
      <c r="A660" s="13">
        <v>53</v>
      </c>
      <c r="B660" s="80" t="str">
        <f t="shared" si="20"/>
        <v>2015Chrudim</v>
      </c>
      <c r="C660" s="13">
        <v>2015</v>
      </c>
      <c r="D660" s="14" t="s">
        <v>57</v>
      </c>
      <c r="E660" s="14" t="s">
        <v>55</v>
      </c>
      <c r="F660" s="28">
        <v>318.83190000000002</v>
      </c>
      <c r="G660" s="13">
        <v>192</v>
      </c>
      <c r="H660" s="75">
        <v>551</v>
      </c>
      <c r="I660" s="13">
        <v>2063</v>
      </c>
      <c r="J660" s="13">
        <v>2184</v>
      </c>
      <c r="K660" s="13">
        <v>867</v>
      </c>
      <c r="L660" s="15">
        <f t="shared" si="21"/>
        <v>144.89697802197801</v>
      </c>
    </row>
    <row r="661" spans="1:12" x14ac:dyDescent="0.25">
      <c r="A661" s="13">
        <v>54</v>
      </c>
      <c r="B661" s="80" t="str">
        <f t="shared" si="20"/>
        <v>2015Jičín</v>
      </c>
      <c r="C661" s="13">
        <v>2015</v>
      </c>
      <c r="D661" s="14" t="s">
        <v>58</v>
      </c>
      <c r="E661" s="14" t="s">
        <v>55</v>
      </c>
      <c r="F661" s="28">
        <v>336.35120000000001</v>
      </c>
      <c r="G661" s="13">
        <v>212.5</v>
      </c>
      <c r="H661" s="75">
        <v>706</v>
      </c>
      <c r="I661" s="13">
        <v>1809</v>
      </c>
      <c r="J661" s="13">
        <v>2039</v>
      </c>
      <c r="K661" s="13">
        <v>740</v>
      </c>
      <c r="L661" s="15">
        <f t="shared" si="21"/>
        <v>132.46689553702797</v>
      </c>
    </row>
    <row r="662" spans="1:12" x14ac:dyDescent="0.25">
      <c r="A662" s="13">
        <v>55</v>
      </c>
      <c r="B662" s="80" t="str">
        <f t="shared" si="20"/>
        <v>2015Náchod</v>
      </c>
      <c r="C662" s="13">
        <v>2015</v>
      </c>
      <c r="D662" s="14" t="s">
        <v>59</v>
      </c>
      <c r="E662" s="14" t="s">
        <v>55</v>
      </c>
      <c r="F662" s="28">
        <v>152.9333</v>
      </c>
      <c r="G662" s="13">
        <v>119</v>
      </c>
      <c r="H662" s="75">
        <v>228</v>
      </c>
      <c r="I662" s="13">
        <v>2520</v>
      </c>
      <c r="J662" s="13">
        <v>2459</v>
      </c>
      <c r="K662" s="13">
        <v>462</v>
      </c>
      <c r="L662" s="15">
        <f t="shared" si="21"/>
        <v>68.576657177714523</v>
      </c>
    </row>
    <row r="663" spans="1:12" x14ac:dyDescent="0.25">
      <c r="A663" s="13">
        <v>56</v>
      </c>
      <c r="B663" s="80" t="str">
        <f t="shared" si="20"/>
        <v>2015Pardubice</v>
      </c>
      <c r="C663" s="13">
        <v>2015</v>
      </c>
      <c r="D663" s="14" t="s">
        <v>60</v>
      </c>
      <c r="E663" s="14" t="s">
        <v>55</v>
      </c>
      <c r="F663" s="28">
        <v>361.30309999999997</v>
      </c>
      <c r="G663" s="13">
        <v>280</v>
      </c>
      <c r="H663" s="75">
        <v>650</v>
      </c>
      <c r="I663" s="13">
        <v>4705</v>
      </c>
      <c r="J663" s="13">
        <v>5390</v>
      </c>
      <c r="K663" s="13">
        <v>1948</v>
      </c>
      <c r="L663" s="15">
        <f t="shared" si="21"/>
        <v>131.91465677179963</v>
      </c>
    </row>
    <row r="664" spans="1:12" x14ac:dyDescent="0.25">
      <c r="A664" s="13">
        <v>57</v>
      </c>
      <c r="B664" s="80" t="str">
        <f t="shared" si="20"/>
        <v>2015Rychnov nad Kněžnou</v>
      </c>
      <c r="C664" s="13">
        <v>2015</v>
      </c>
      <c r="D664" s="14" t="s">
        <v>61</v>
      </c>
      <c r="E664" s="14" t="s">
        <v>55</v>
      </c>
      <c r="F664" s="28">
        <v>369.0607</v>
      </c>
      <c r="G664" s="13">
        <v>217</v>
      </c>
      <c r="H664" s="75">
        <v>769</v>
      </c>
      <c r="I664" s="13">
        <v>1826</v>
      </c>
      <c r="J664" s="13">
        <v>2136</v>
      </c>
      <c r="K664" s="13">
        <v>590</v>
      </c>
      <c r="L664" s="15">
        <f t="shared" si="21"/>
        <v>100.8192883895131</v>
      </c>
    </row>
    <row r="665" spans="1:12" x14ac:dyDescent="0.25">
      <c r="A665" s="13">
        <v>58</v>
      </c>
      <c r="B665" s="80" t="str">
        <f t="shared" si="20"/>
        <v>2015Semily</v>
      </c>
      <c r="C665" s="13">
        <v>2015</v>
      </c>
      <c r="D665" s="14" t="s">
        <v>62</v>
      </c>
      <c r="E665" s="14" t="s">
        <v>55</v>
      </c>
      <c r="F665" s="28">
        <v>404.85169999999999</v>
      </c>
      <c r="G665" s="13">
        <v>317.5</v>
      </c>
      <c r="H665" s="75">
        <v>658</v>
      </c>
      <c r="I665" s="13">
        <v>1333</v>
      </c>
      <c r="J665" s="13">
        <v>1466</v>
      </c>
      <c r="K665" s="13">
        <v>570</v>
      </c>
      <c r="L665" s="15">
        <f t="shared" si="21"/>
        <v>141.9167803547067</v>
      </c>
    </row>
    <row r="666" spans="1:12" x14ac:dyDescent="0.25">
      <c r="A666" s="13">
        <v>59</v>
      </c>
      <c r="B666" s="80" t="str">
        <f t="shared" si="20"/>
        <v>2015Svitavy</v>
      </c>
      <c r="C666" s="13">
        <v>2015</v>
      </c>
      <c r="D666" s="14" t="s">
        <v>63</v>
      </c>
      <c r="E666" s="14" t="s">
        <v>55</v>
      </c>
      <c r="F666" s="28">
        <v>188.27160000000001</v>
      </c>
      <c r="G666" s="13">
        <v>120</v>
      </c>
      <c r="H666" s="75">
        <v>263</v>
      </c>
      <c r="I666" s="13">
        <v>2099</v>
      </c>
      <c r="J666" s="13">
        <v>2092</v>
      </c>
      <c r="K666" s="13">
        <v>459</v>
      </c>
      <c r="L666" s="15">
        <f t="shared" si="21"/>
        <v>80.083652007648183</v>
      </c>
    </row>
    <row r="667" spans="1:12" x14ac:dyDescent="0.25">
      <c r="A667" s="13">
        <v>60</v>
      </c>
      <c r="B667" s="80" t="str">
        <f t="shared" si="20"/>
        <v>2015Trutnov</v>
      </c>
      <c r="C667" s="13">
        <v>2015</v>
      </c>
      <c r="D667" s="14" t="s">
        <v>64</v>
      </c>
      <c r="E667" s="14" t="s">
        <v>55</v>
      </c>
      <c r="F667" s="28">
        <v>220.38829999999999</v>
      </c>
      <c r="G667" s="13">
        <v>145</v>
      </c>
      <c r="H667" s="75">
        <v>351</v>
      </c>
      <c r="I667" s="13">
        <v>3098</v>
      </c>
      <c r="J667" s="13">
        <v>3135</v>
      </c>
      <c r="K667" s="13">
        <v>878</v>
      </c>
      <c r="L667" s="15">
        <f t="shared" si="21"/>
        <v>102.22328548644337</v>
      </c>
    </row>
    <row r="668" spans="1:12" x14ac:dyDescent="0.25">
      <c r="A668" s="13">
        <v>61</v>
      </c>
      <c r="B668" s="80" t="str">
        <f t="shared" si="20"/>
        <v>2015Ústí nad Orlicí</v>
      </c>
      <c r="C668" s="13">
        <v>2015</v>
      </c>
      <c r="D668" s="14" t="s">
        <v>65</v>
      </c>
      <c r="E668" s="14" t="s">
        <v>55</v>
      </c>
      <c r="F668" s="28">
        <v>297.64760000000001</v>
      </c>
      <c r="G668" s="13">
        <v>163</v>
      </c>
      <c r="H668" s="75">
        <v>566</v>
      </c>
      <c r="I668" s="13">
        <v>3219</v>
      </c>
      <c r="J668" s="13">
        <v>3243</v>
      </c>
      <c r="K668" s="13">
        <v>760</v>
      </c>
      <c r="L668" s="15">
        <f t="shared" si="21"/>
        <v>85.538082022818372</v>
      </c>
    </row>
    <row r="669" spans="1:12" x14ac:dyDescent="0.25">
      <c r="A669" s="13">
        <v>62</v>
      </c>
      <c r="B669" s="80" t="str">
        <f t="shared" si="20"/>
        <v>2015Blansko</v>
      </c>
      <c r="C669" s="13">
        <v>2015</v>
      </c>
      <c r="D669" s="14" t="s">
        <v>66</v>
      </c>
      <c r="E669" s="14" t="s">
        <v>67</v>
      </c>
      <c r="F669" s="28">
        <v>336.86509999999998</v>
      </c>
      <c r="G669" s="13">
        <v>267</v>
      </c>
      <c r="H669" s="75">
        <v>525</v>
      </c>
      <c r="I669" s="13">
        <v>2738</v>
      </c>
      <c r="J669" s="13">
        <v>2555</v>
      </c>
      <c r="K669" s="13">
        <v>1384</v>
      </c>
      <c r="L669" s="15">
        <f t="shared" si="21"/>
        <v>197.71428571428569</v>
      </c>
    </row>
    <row r="670" spans="1:12" x14ac:dyDescent="0.25">
      <c r="A670" s="13">
        <v>63</v>
      </c>
      <c r="B670" s="80" t="str">
        <f t="shared" si="20"/>
        <v>2015Brno-město</v>
      </c>
      <c r="C670" s="13">
        <v>2015</v>
      </c>
      <c r="D670" s="14" t="s">
        <v>68</v>
      </c>
      <c r="E670" s="14" t="s">
        <v>67</v>
      </c>
      <c r="F670" s="28">
        <v>850.77980000000002</v>
      </c>
      <c r="G670" s="13">
        <v>741</v>
      </c>
      <c r="H670" s="75">
        <v>1454</v>
      </c>
      <c r="I670" s="13">
        <v>18965</v>
      </c>
      <c r="J670" s="13">
        <v>22050</v>
      </c>
      <c r="K670" s="13">
        <v>14807</v>
      </c>
      <c r="L670" s="15">
        <f t="shared" si="21"/>
        <v>245.10453514739228</v>
      </c>
    </row>
    <row r="671" spans="1:12" x14ac:dyDescent="0.25">
      <c r="A671" s="13">
        <v>64</v>
      </c>
      <c r="B671" s="80" t="str">
        <f t="shared" si="20"/>
        <v>2015Brno-venkov</v>
      </c>
      <c r="C671" s="13">
        <v>2015</v>
      </c>
      <c r="D671" s="14" t="s">
        <v>69</v>
      </c>
      <c r="E671" s="14" t="s">
        <v>67</v>
      </c>
      <c r="F671" s="28">
        <v>526.91800000000001</v>
      </c>
      <c r="G671" s="13">
        <v>466</v>
      </c>
      <c r="H671" s="75">
        <v>826</v>
      </c>
      <c r="I671" s="13">
        <v>5122</v>
      </c>
      <c r="J671" s="13">
        <v>5246</v>
      </c>
      <c r="K671" s="13">
        <v>2470</v>
      </c>
      <c r="L671" s="15">
        <f t="shared" si="21"/>
        <v>171.85474647350364</v>
      </c>
    </row>
    <row r="672" spans="1:12" x14ac:dyDescent="0.25">
      <c r="A672" s="13">
        <v>65</v>
      </c>
      <c r="B672" s="80" t="str">
        <f t="shared" si="20"/>
        <v>2015Břeclav</v>
      </c>
      <c r="C672" s="13">
        <v>2015</v>
      </c>
      <c r="D672" s="14" t="s">
        <v>70</v>
      </c>
      <c r="E672" s="14" t="s">
        <v>67</v>
      </c>
      <c r="F672" s="28">
        <v>852.20090000000005</v>
      </c>
      <c r="G672" s="13">
        <v>778</v>
      </c>
      <c r="H672" s="75">
        <v>1434</v>
      </c>
      <c r="I672" s="13">
        <v>3357</v>
      </c>
      <c r="J672" s="13">
        <v>3240</v>
      </c>
      <c r="K672" s="13">
        <v>3231</v>
      </c>
      <c r="L672" s="15">
        <f t="shared" si="21"/>
        <v>363.98611111111114</v>
      </c>
    </row>
    <row r="673" spans="1:12" x14ac:dyDescent="0.25">
      <c r="A673" s="13">
        <v>66</v>
      </c>
      <c r="B673" s="80" t="str">
        <f t="shared" si="20"/>
        <v>2015Hodonín</v>
      </c>
      <c r="C673" s="13">
        <v>2015</v>
      </c>
      <c r="D673" s="14" t="s">
        <v>71</v>
      </c>
      <c r="E673" s="14" t="s">
        <v>67</v>
      </c>
      <c r="F673" s="28">
        <v>461.32260000000002</v>
      </c>
      <c r="G673" s="13">
        <v>381</v>
      </c>
      <c r="H673" s="75">
        <v>722</v>
      </c>
      <c r="I673" s="13">
        <v>3620</v>
      </c>
      <c r="J673" s="13">
        <v>3649</v>
      </c>
      <c r="K673" s="13">
        <v>2014</v>
      </c>
      <c r="L673" s="15">
        <f t="shared" si="21"/>
        <v>201.45519320361743</v>
      </c>
    </row>
    <row r="674" spans="1:12" x14ac:dyDescent="0.25">
      <c r="A674" s="13">
        <v>67</v>
      </c>
      <c r="B674" s="80" t="str">
        <f t="shared" si="20"/>
        <v>2015Jihlava</v>
      </c>
      <c r="C674" s="13">
        <v>2015</v>
      </c>
      <c r="D674" s="14" t="s">
        <v>72</v>
      </c>
      <c r="E674" s="14" t="s">
        <v>67</v>
      </c>
      <c r="F674" s="28">
        <v>285.95240000000001</v>
      </c>
      <c r="G674" s="13">
        <v>218</v>
      </c>
      <c r="H674" s="75">
        <v>478</v>
      </c>
      <c r="I674" s="13">
        <v>3234</v>
      </c>
      <c r="J674" s="13">
        <v>3178</v>
      </c>
      <c r="K674" s="13">
        <v>1183</v>
      </c>
      <c r="L674" s="15">
        <f t="shared" si="21"/>
        <v>135.87004405286345</v>
      </c>
    </row>
    <row r="675" spans="1:12" x14ac:dyDescent="0.25">
      <c r="A675" s="13">
        <v>68</v>
      </c>
      <c r="B675" s="80" t="str">
        <f t="shared" si="20"/>
        <v>2015Kroměříž</v>
      </c>
      <c r="C675" s="13">
        <v>2015</v>
      </c>
      <c r="D675" s="14" t="s">
        <v>73</v>
      </c>
      <c r="E675" s="14" t="s">
        <v>67</v>
      </c>
      <c r="F675" s="28">
        <v>331.51760000000002</v>
      </c>
      <c r="G675" s="13">
        <v>209</v>
      </c>
      <c r="H675" s="75">
        <v>641</v>
      </c>
      <c r="I675" s="13">
        <v>2738</v>
      </c>
      <c r="J675" s="13">
        <v>2928</v>
      </c>
      <c r="K675" s="13">
        <v>976</v>
      </c>
      <c r="L675" s="15">
        <f t="shared" si="21"/>
        <v>121.66666666666666</v>
      </c>
    </row>
    <row r="676" spans="1:12" x14ac:dyDescent="0.25">
      <c r="A676" s="13">
        <v>69</v>
      </c>
      <c r="B676" s="80" t="str">
        <f t="shared" si="20"/>
        <v>2015Prostějov</v>
      </c>
      <c r="C676" s="13">
        <v>2015</v>
      </c>
      <c r="D676" s="14" t="s">
        <v>74</v>
      </c>
      <c r="E676" s="14" t="s">
        <v>67</v>
      </c>
      <c r="F676" s="28">
        <v>295.49149999999997</v>
      </c>
      <c r="G676" s="13">
        <v>210</v>
      </c>
      <c r="H676" s="75">
        <v>561</v>
      </c>
      <c r="I676" s="13">
        <v>2903</v>
      </c>
      <c r="J676" s="13">
        <v>2834</v>
      </c>
      <c r="K676" s="13">
        <v>1335</v>
      </c>
      <c r="L676" s="15">
        <f t="shared" si="21"/>
        <v>171.93895553987298</v>
      </c>
    </row>
    <row r="677" spans="1:12" x14ac:dyDescent="0.25">
      <c r="A677" s="13">
        <v>70</v>
      </c>
      <c r="B677" s="80" t="str">
        <f t="shared" si="20"/>
        <v>2015Třebíč</v>
      </c>
      <c r="C677" s="13">
        <v>2015</v>
      </c>
      <c r="D677" s="14" t="s">
        <v>75</v>
      </c>
      <c r="E677" s="14" t="s">
        <v>67</v>
      </c>
      <c r="F677" s="28">
        <v>256.82749999999999</v>
      </c>
      <c r="G677" s="13">
        <v>198</v>
      </c>
      <c r="H677" s="75">
        <v>371</v>
      </c>
      <c r="I677" s="13">
        <v>2584</v>
      </c>
      <c r="J677" s="13">
        <v>2568</v>
      </c>
      <c r="K677" s="13">
        <v>648</v>
      </c>
      <c r="L677" s="15">
        <f t="shared" si="21"/>
        <v>92.102803738317746</v>
      </c>
    </row>
    <row r="678" spans="1:12" x14ac:dyDescent="0.25">
      <c r="A678" s="13">
        <v>71</v>
      </c>
      <c r="B678" s="80" t="str">
        <f t="shared" si="20"/>
        <v>2015Uherské Hradiště</v>
      </c>
      <c r="C678" s="13">
        <v>2015</v>
      </c>
      <c r="D678" s="14" t="s">
        <v>76</v>
      </c>
      <c r="E678" s="14" t="s">
        <v>67</v>
      </c>
      <c r="F678" s="28">
        <v>472.86829999999998</v>
      </c>
      <c r="G678" s="13">
        <v>316.5</v>
      </c>
      <c r="H678" s="75">
        <v>898</v>
      </c>
      <c r="I678" s="13">
        <v>2962</v>
      </c>
      <c r="J678" s="13">
        <v>2837</v>
      </c>
      <c r="K678" s="13">
        <v>1868</v>
      </c>
      <c r="L678" s="15">
        <f t="shared" si="21"/>
        <v>240.33133591822346</v>
      </c>
    </row>
    <row r="679" spans="1:12" x14ac:dyDescent="0.25">
      <c r="A679" s="13">
        <v>72</v>
      </c>
      <c r="B679" s="80" t="str">
        <f t="shared" si="20"/>
        <v>2015Vyškov</v>
      </c>
      <c r="C679" s="13">
        <v>2015</v>
      </c>
      <c r="D679" s="14" t="s">
        <v>77</v>
      </c>
      <c r="E679" s="14" t="s">
        <v>67</v>
      </c>
      <c r="F679" s="28">
        <v>489.16879999999998</v>
      </c>
      <c r="G679" s="13">
        <v>393</v>
      </c>
      <c r="H679" s="75">
        <v>892</v>
      </c>
      <c r="I679" s="13">
        <v>2071</v>
      </c>
      <c r="J679" s="13">
        <v>2111</v>
      </c>
      <c r="K679" s="13">
        <v>1513</v>
      </c>
      <c r="L679" s="15">
        <f t="shared" si="21"/>
        <v>261.60350544765515</v>
      </c>
    </row>
    <row r="680" spans="1:12" x14ac:dyDescent="0.25">
      <c r="A680" s="13">
        <v>73</v>
      </c>
      <c r="B680" s="80" t="str">
        <f t="shared" si="20"/>
        <v>2015Zlín</v>
      </c>
      <c r="C680" s="13">
        <v>2015</v>
      </c>
      <c r="D680" s="14" t="s">
        <v>78</v>
      </c>
      <c r="E680" s="14" t="s">
        <v>67</v>
      </c>
      <c r="F680" s="28">
        <v>199.6729</v>
      </c>
      <c r="G680" s="13">
        <v>115</v>
      </c>
      <c r="H680" s="75">
        <v>284</v>
      </c>
      <c r="I680" s="13">
        <v>4540</v>
      </c>
      <c r="J680" s="13">
        <v>4558</v>
      </c>
      <c r="K680" s="13">
        <v>1163</v>
      </c>
      <c r="L680" s="15">
        <f t="shared" si="21"/>
        <v>93.131856077226857</v>
      </c>
    </row>
    <row r="681" spans="1:12" x14ac:dyDescent="0.25">
      <c r="A681" s="13">
        <v>74</v>
      </c>
      <c r="B681" s="80" t="str">
        <f t="shared" si="20"/>
        <v>2015Znojmo</v>
      </c>
      <c r="C681" s="13">
        <v>2015</v>
      </c>
      <c r="D681" s="14" t="s">
        <v>79</v>
      </c>
      <c r="E681" s="14" t="s">
        <v>67</v>
      </c>
      <c r="F681" s="28">
        <v>365.06240000000003</v>
      </c>
      <c r="G681" s="13">
        <v>309</v>
      </c>
      <c r="H681" s="75">
        <v>622</v>
      </c>
      <c r="I681" s="13">
        <v>3593</v>
      </c>
      <c r="J681" s="13">
        <v>3961</v>
      </c>
      <c r="K681" s="13">
        <v>1784</v>
      </c>
      <c r="L681" s="15">
        <f t="shared" si="21"/>
        <v>164.39283009341074</v>
      </c>
    </row>
    <row r="682" spans="1:12" x14ac:dyDescent="0.25">
      <c r="A682" s="13">
        <v>75</v>
      </c>
      <c r="B682" s="80" t="str">
        <f t="shared" si="20"/>
        <v>2015Žďár nad Sázavou</v>
      </c>
      <c r="C682" s="13">
        <v>2015</v>
      </c>
      <c r="D682" s="14" t="s">
        <v>80</v>
      </c>
      <c r="E682" s="14" t="s">
        <v>67</v>
      </c>
      <c r="F682" s="28">
        <v>456.38679999999999</v>
      </c>
      <c r="G682" s="13">
        <v>362</v>
      </c>
      <c r="H682" s="75">
        <v>754</v>
      </c>
      <c r="I682" s="13">
        <v>2304</v>
      </c>
      <c r="J682" s="13">
        <v>2483</v>
      </c>
      <c r="K682" s="13">
        <v>1166</v>
      </c>
      <c r="L682" s="15">
        <f t="shared" si="21"/>
        <v>171.401530406766</v>
      </c>
    </row>
    <row r="683" spans="1:12" x14ac:dyDescent="0.25">
      <c r="A683" s="13">
        <v>76</v>
      </c>
      <c r="B683" s="80" t="str">
        <f t="shared" si="20"/>
        <v>2015Bruntál</v>
      </c>
      <c r="C683" s="13">
        <v>2015</v>
      </c>
      <c r="D683" s="14" t="s">
        <v>81</v>
      </c>
      <c r="E683" s="14" t="s">
        <v>82</v>
      </c>
      <c r="F683" s="28">
        <v>245.83179999999999</v>
      </c>
      <c r="G683" s="13">
        <v>200</v>
      </c>
      <c r="H683" s="75">
        <v>362</v>
      </c>
      <c r="I683" s="13">
        <v>3658</v>
      </c>
      <c r="J683" s="13">
        <v>4160</v>
      </c>
      <c r="K683" s="13">
        <v>1344</v>
      </c>
      <c r="L683" s="15">
        <f t="shared" si="21"/>
        <v>117.92307692307693</v>
      </c>
    </row>
    <row r="684" spans="1:12" x14ac:dyDescent="0.25">
      <c r="A684" s="13">
        <v>77</v>
      </c>
      <c r="B684" s="80" t="str">
        <f t="shared" si="20"/>
        <v>2015Frýdek-Místek</v>
      </c>
      <c r="C684" s="13">
        <v>2015</v>
      </c>
      <c r="D684" s="14" t="s">
        <v>83</v>
      </c>
      <c r="E684" s="14" t="s">
        <v>82</v>
      </c>
      <c r="F684" s="28">
        <v>258.83409999999998</v>
      </c>
      <c r="G684" s="13">
        <v>189</v>
      </c>
      <c r="H684" s="75">
        <v>433</v>
      </c>
      <c r="I684" s="13">
        <v>6288</v>
      </c>
      <c r="J684" s="13">
        <v>6451</v>
      </c>
      <c r="K684" s="13">
        <v>2037</v>
      </c>
      <c r="L684" s="15">
        <f t="shared" si="21"/>
        <v>115.25422415129438</v>
      </c>
    </row>
    <row r="685" spans="1:12" x14ac:dyDescent="0.25">
      <c r="A685" s="13">
        <v>78</v>
      </c>
      <c r="B685" s="80" t="str">
        <f t="shared" si="20"/>
        <v>2015Jeseník</v>
      </c>
      <c r="C685" s="13">
        <v>2015</v>
      </c>
      <c r="D685" s="14" t="s">
        <v>84</v>
      </c>
      <c r="E685" s="14" t="s">
        <v>82</v>
      </c>
      <c r="F685" s="28">
        <v>456.11840000000001</v>
      </c>
      <c r="G685" s="13">
        <v>379</v>
      </c>
      <c r="H685" s="75">
        <v>717</v>
      </c>
      <c r="I685" s="13">
        <v>951</v>
      </c>
      <c r="J685" s="13">
        <v>1254</v>
      </c>
      <c r="K685" s="13">
        <v>555</v>
      </c>
      <c r="L685" s="15">
        <f t="shared" si="21"/>
        <v>161.54306220095694</v>
      </c>
    </row>
    <row r="686" spans="1:12" x14ac:dyDescent="0.25">
      <c r="A686" s="13">
        <v>79</v>
      </c>
      <c r="B686" s="80" t="str">
        <f t="shared" si="20"/>
        <v>2015Karviná</v>
      </c>
      <c r="C686" s="13">
        <v>2015</v>
      </c>
      <c r="D686" s="14" t="s">
        <v>85</v>
      </c>
      <c r="E686" s="14" t="s">
        <v>82</v>
      </c>
      <c r="F686" s="28">
        <v>219.5343</v>
      </c>
      <c r="G686" s="13">
        <v>165</v>
      </c>
      <c r="H686" s="75">
        <v>364</v>
      </c>
      <c r="I686" s="13">
        <v>10468</v>
      </c>
      <c r="J686" s="13">
        <v>10993</v>
      </c>
      <c r="K686" s="13">
        <v>2789</v>
      </c>
      <c r="L686" s="15">
        <f t="shared" si="21"/>
        <v>92.603020103702349</v>
      </c>
    </row>
    <row r="687" spans="1:12" x14ac:dyDescent="0.25">
      <c r="A687" s="13">
        <v>80</v>
      </c>
      <c r="B687" s="80" t="str">
        <f t="shared" si="20"/>
        <v>2015Nový Jičín</v>
      </c>
      <c r="C687" s="13">
        <v>2015</v>
      </c>
      <c r="D687" s="14" t="s">
        <v>86</v>
      </c>
      <c r="E687" s="14" t="s">
        <v>82</v>
      </c>
      <c r="F687" s="28">
        <v>167.31010000000001</v>
      </c>
      <c r="G687" s="13">
        <v>125</v>
      </c>
      <c r="H687" s="75">
        <v>245</v>
      </c>
      <c r="I687" s="13">
        <v>4032</v>
      </c>
      <c r="J687" s="13">
        <v>3977</v>
      </c>
      <c r="K687" s="13">
        <v>1185</v>
      </c>
      <c r="L687" s="15">
        <f t="shared" si="21"/>
        <v>108.75660045260247</v>
      </c>
    </row>
    <row r="688" spans="1:12" x14ac:dyDescent="0.25">
      <c r="A688" s="13">
        <v>81</v>
      </c>
      <c r="B688" s="80" t="str">
        <f t="shared" si="20"/>
        <v>2015Olomouc</v>
      </c>
      <c r="C688" s="13">
        <v>2015</v>
      </c>
      <c r="D688" s="14" t="s">
        <v>87</v>
      </c>
      <c r="E688" s="14" t="s">
        <v>82</v>
      </c>
      <c r="F688" s="28">
        <v>175.42259999999999</v>
      </c>
      <c r="G688" s="13">
        <v>121</v>
      </c>
      <c r="H688" s="75">
        <v>271</v>
      </c>
      <c r="I688" s="13">
        <v>7003</v>
      </c>
      <c r="J688" s="13">
        <v>6855</v>
      </c>
      <c r="K688" s="13">
        <v>1594</v>
      </c>
      <c r="L688" s="15">
        <f t="shared" si="21"/>
        <v>84.873814733770971</v>
      </c>
    </row>
    <row r="689" spans="1:12" x14ac:dyDescent="0.25">
      <c r="A689" s="13">
        <v>82</v>
      </c>
      <c r="B689" s="80" t="str">
        <f t="shared" si="20"/>
        <v>2015Opava</v>
      </c>
      <c r="C689" s="13">
        <v>2015</v>
      </c>
      <c r="D689" s="14" t="s">
        <v>88</v>
      </c>
      <c r="E689" s="14" t="s">
        <v>82</v>
      </c>
      <c r="F689" s="28">
        <v>287.49610000000001</v>
      </c>
      <c r="G689" s="13">
        <v>195</v>
      </c>
      <c r="H689" s="75">
        <v>488</v>
      </c>
      <c r="I689" s="13">
        <v>4524</v>
      </c>
      <c r="J689" s="13">
        <v>5090</v>
      </c>
      <c r="K689" s="13">
        <v>1377</v>
      </c>
      <c r="L689" s="15">
        <f t="shared" si="21"/>
        <v>98.74361493123773</v>
      </c>
    </row>
    <row r="690" spans="1:12" x14ac:dyDescent="0.25">
      <c r="A690" s="13">
        <v>83</v>
      </c>
      <c r="B690" s="80" t="str">
        <f t="shared" si="20"/>
        <v>2015Ostrava</v>
      </c>
      <c r="C690" s="13">
        <v>2015</v>
      </c>
      <c r="D690" s="14" t="s">
        <v>89</v>
      </c>
      <c r="E690" s="14" t="s">
        <v>82</v>
      </c>
      <c r="F690" s="28">
        <v>356.01280000000003</v>
      </c>
      <c r="G690" s="13">
        <v>237</v>
      </c>
      <c r="H690" s="75">
        <v>736</v>
      </c>
      <c r="I690" s="13">
        <v>16783</v>
      </c>
      <c r="J690" s="13">
        <v>19476</v>
      </c>
      <c r="K690" s="13">
        <v>5991</v>
      </c>
      <c r="L690" s="15">
        <f t="shared" si="21"/>
        <v>112.27741836105977</v>
      </c>
    </row>
    <row r="691" spans="1:12" x14ac:dyDescent="0.25">
      <c r="A691" s="13">
        <v>84</v>
      </c>
      <c r="B691" s="80" t="str">
        <f t="shared" si="20"/>
        <v>2015Přerov</v>
      </c>
      <c r="C691" s="13">
        <v>2015</v>
      </c>
      <c r="D691" s="14" t="s">
        <v>90</v>
      </c>
      <c r="E691" s="14" t="s">
        <v>82</v>
      </c>
      <c r="F691" s="28">
        <v>248.3288</v>
      </c>
      <c r="G691" s="13">
        <v>177</v>
      </c>
      <c r="H691" s="75">
        <v>443</v>
      </c>
      <c r="I691" s="13">
        <v>3701</v>
      </c>
      <c r="J691" s="13">
        <v>3686</v>
      </c>
      <c r="K691" s="13">
        <v>783</v>
      </c>
      <c r="L691" s="15">
        <f t="shared" si="21"/>
        <v>77.535268583830714</v>
      </c>
    </row>
    <row r="692" spans="1:12" x14ac:dyDescent="0.25">
      <c r="A692" s="13">
        <v>85</v>
      </c>
      <c r="B692" s="80" t="str">
        <f t="shared" si="20"/>
        <v>2015Šumperk</v>
      </c>
      <c r="C692" s="13">
        <v>2015</v>
      </c>
      <c r="D692" s="14" t="s">
        <v>91</v>
      </c>
      <c r="E692" s="14" t="s">
        <v>82</v>
      </c>
      <c r="F692" s="28">
        <v>442.49380000000002</v>
      </c>
      <c r="G692" s="13">
        <v>371</v>
      </c>
      <c r="H692" s="75">
        <v>721</v>
      </c>
      <c r="I692" s="13">
        <v>3231</v>
      </c>
      <c r="J692" s="13">
        <v>3344</v>
      </c>
      <c r="K692" s="13">
        <v>1327</v>
      </c>
      <c r="L692" s="15">
        <f t="shared" si="21"/>
        <v>144.84300239234449</v>
      </c>
    </row>
    <row r="693" spans="1:12" x14ac:dyDescent="0.25">
      <c r="A693" s="13">
        <v>86</v>
      </c>
      <c r="B693" s="80" t="str">
        <f t="shared" si="20"/>
        <v>2015Vsetín</v>
      </c>
      <c r="C693" s="13">
        <v>2015</v>
      </c>
      <c r="D693" s="14" t="s">
        <v>92</v>
      </c>
      <c r="E693" s="14" t="s">
        <v>82</v>
      </c>
      <c r="F693" s="28">
        <v>281.06830000000002</v>
      </c>
      <c r="G693" s="13">
        <v>219</v>
      </c>
      <c r="H693" s="75">
        <v>412</v>
      </c>
      <c r="I693" s="13">
        <v>2743</v>
      </c>
      <c r="J693" s="13">
        <v>2803</v>
      </c>
      <c r="K693" s="13">
        <v>1219</v>
      </c>
      <c r="L693" s="15">
        <f t="shared" si="21"/>
        <v>158.73528362468784</v>
      </c>
    </row>
    <row r="694" spans="1:12" x14ac:dyDescent="0.25">
      <c r="A694" s="13">
        <v>1</v>
      </c>
      <c r="B694" s="80" t="str">
        <f t="shared" si="20"/>
        <v>2016Praha 1</v>
      </c>
      <c r="C694" s="13">
        <v>2016</v>
      </c>
      <c r="D694" s="14" t="s">
        <v>2</v>
      </c>
      <c r="E694" s="14" t="s">
        <v>3</v>
      </c>
      <c r="F694" s="28">
        <v>228.17240000000001</v>
      </c>
      <c r="G694" s="13">
        <v>111</v>
      </c>
      <c r="H694" s="75">
        <v>476</v>
      </c>
      <c r="I694" s="13">
        <v>16371</v>
      </c>
      <c r="J694" s="13">
        <v>20118</v>
      </c>
      <c r="K694" s="13">
        <v>7269</v>
      </c>
      <c r="L694" s="15">
        <f t="shared" si="21"/>
        <v>131.88115120787353</v>
      </c>
    </row>
    <row r="695" spans="1:12" x14ac:dyDescent="0.25">
      <c r="A695" s="13">
        <v>2</v>
      </c>
      <c r="B695" s="80" t="str">
        <f t="shared" si="20"/>
        <v>2016Praha 2</v>
      </c>
      <c r="C695" s="13">
        <v>2016</v>
      </c>
      <c r="D695" s="14" t="s">
        <v>4</v>
      </c>
      <c r="E695" s="14" t="s">
        <v>3</v>
      </c>
      <c r="F695" s="28">
        <v>382.23059999999998</v>
      </c>
      <c r="G695" s="13">
        <v>237.5</v>
      </c>
      <c r="H695" s="75">
        <v>817</v>
      </c>
      <c r="I695" s="13">
        <v>5762</v>
      </c>
      <c r="J695" s="13">
        <v>5903</v>
      </c>
      <c r="K695" s="13">
        <v>4361</v>
      </c>
      <c r="L695" s="15">
        <f t="shared" si="21"/>
        <v>269.65356598339827</v>
      </c>
    </row>
    <row r="696" spans="1:12" x14ac:dyDescent="0.25">
      <c r="A696" s="13">
        <v>3</v>
      </c>
      <c r="B696" s="80" t="str">
        <f t="shared" si="20"/>
        <v>2016Praha 3</v>
      </c>
      <c r="C696" s="13">
        <v>2016</v>
      </c>
      <c r="D696" s="14" t="s">
        <v>5</v>
      </c>
      <c r="E696" s="14" t="s">
        <v>3</v>
      </c>
      <c r="F696" s="28">
        <v>223.1165</v>
      </c>
      <c r="G696" s="13">
        <v>132</v>
      </c>
      <c r="H696" s="75">
        <v>412</v>
      </c>
      <c r="I696" s="13">
        <v>4489</v>
      </c>
      <c r="J696" s="13">
        <v>4554</v>
      </c>
      <c r="K696" s="13">
        <v>1874</v>
      </c>
      <c r="L696" s="15">
        <f t="shared" si="21"/>
        <v>150.1998243302591</v>
      </c>
    </row>
    <row r="697" spans="1:12" x14ac:dyDescent="0.25">
      <c r="A697" s="13">
        <v>4</v>
      </c>
      <c r="B697" s="80" t="str">
        <f t="shared" si="20"/>
        <v>2016Praha 4</v>
      </c>
      <c r="C697" s="13">
        <v>2016</v>
      </c>
      <c r="D697" s="14" t="s">
        <v>6</v>
      </c>
      <c r="E697" s="14" t="s">
        <v>3</v>
      </c>
      <c r="F697" s="28">
        <v>283.34539999999998</v>
      </c>
      <c r="G697" s="13">
        <v>166</v>
      </c>
      <c r="H697" s="75">
        <v>519</v>
      </c>
      <c r="I697" s="13">
        <v>9793</v>
      </c>
      <c r="J697" s="13">
        <v>10425</v>
      </c>
      <c r="K697" s="13">
        <v>4401</v>
      </c>
      <c r="L697" s="15">
        <f t="shared" si="21"/>
        <v>154.08776978417265</v>
      </c>
    </row>
    <row r="698" spans="1:12" x14ac:dyDescent="0.25">
      <c r="A698" s="13">
        <v>5</v>
      </c>
      <c r="B698" s="80" t="str">
        <f t="shared" si="20"/>
        <v>2016Praha 5</v>
      </c>
      <c r="C698" s="13">
        <v>2016</v>
      </c>
      <c r="D698" s="14" t="s">
        <v>7</v>
      </c>
      <c r="E698" s="14" t="s">
        <v>3</v>
      </c>
      <c r="F698" s="28">
        <v>260.14949999999999</v>
      </c>
      <c r="G698" s="13">
        <v>138</v>
      </c>
      <c r="H698" s="75">
        <v>525</v>
      </c>
      <c r="I698" s="13">
        <v>7104</v>
      </c>
      <c r="J698" s="13">
        <v>7576</v>
      </c>
      <c r="K698" s="13">
        <v>2831</v>
      </c>
      <c r="L698" s="15">
        <f t="shared" si="21"/>
        <v>136.39321541710666</v>
      </c>
    </row>
    <row r="699" spans="1:12" x14ac:dyDescent="0.25">
      <c r="A699" s="13">
        <v>6</v>
      </c>
      <c r="B699" s="80" t="str">
        <f t="shared" si="20"/>
        <v>2016Praha 6</v>
      </c>
      <c r="C699" s="13">
        <v>2016</v>
      </c>
      <c r="D699" s="14" t="s">
        <v>8</v>
      </c>
      <c r="E699" s="14" t="s">
        <v>3</v>
      </c>
      <c r="F699" s="28">
        <v>396.9923</v>
      </c>
      <c r="G699" s="13">
        <v>230.5</v>
      </c>
      <c r="H699" s="75">
        <v>718</v>
      </c>
      <c r="I699" s="13">
        <v>5301</v>
      </c>
      <c r="J699" s="13">
        <v>5603</v>
      </c>
      <c r="K699" s="13">
        <v>2863</v>
      </c>
      <c r="L699" s="15">
        <f t="shared" si="21"/>
        <v>186.50633589148671</v>
      </c>
    </row>
    <row r="700" spans="1:12" x14ac:dyDescent="0.25">
      <c r="A700" s="13">
        <v>7</v>
      </c>
      <c r="B700" s="80" t="str">
        <f t="shared" si="20"/>
        <v>2016Praha 7</v>
      </c>
      <c r="C700" s="13">
        <v>2016</v>
      </c>
      <c r="D700" s="14" t="s">
        <v>9</v>
      </c>
      <c r="E700" s="14" t="s">
        <v>3</v>
      </c>
      <c r="F700" s="28">
        <v>698.42250000000001</v>
      </c>
      <c r="G700" s="13">
        <v>545</v>
      </c>
      <c r="H700" s="75">
        <v>1489</v>
      </c>
      <c r="I700" s="13">
        <v>2771</v>
      </c>
      <c r="J700" s="13">
        <v>3546</v>
      </c>
      <c r="K700" s="13">
        <v>2200</v>
      </c>
      <c r="L700" s="15">
        <f t="shared" si="21"/>
        <v>226.45234066553863</v>
      </c>
    </row>
    <row r="701" spans="1:12" x14ac:dyDescent="0.25">
      <c r="A701" s="13">
        <v>8</v>
      </c>
      <c r="B701" s="80" t="str">
        <f t="shared" si="20"/>
        <v>2016Praha 8</v>
      </c>
      <c r="C701" s="13">
        <v>2016</v>
      </c>
      <c r="D701" s="14" t="s">
        <v>10</v>
      </c>
      <c r="E701" s="14" t="s">
        <v>3</v>
      </c>
      <c r="F701" s="28">
        <v>439.9819</v>
      </c>
      <c r="G701" s="13">
        <v>322</v>
      </c>
      <c r="H701" s="75">
        <v>900</v>
      </c>
      <c r="I701" s="13">
        <v>5450</v>
      </c>
      <c r="J701" s="13">
        <v>6081</v>
      </c>
      <c r="K701" s="13">
        <v>4042</v>
      </c>
      <c r="L701" s="15">
        <f t="shared" si="21"/>
        <v>242.61305706298305</v>
      </c>
    </row>
    <row r="702" spans="1:12" x14ac:dyDescent="0.25">
      <c r="A702" s="13">
        <v>9</v>
      </c>
      <c r="B702" s="80" t="str">
        <f t="shared" si="20"/>
        <v>2016Praha 9</v>
      </c>
      <c r="C702" s="13">
        <v>2016</v>
      </c>
      <c r="D702" s="14" t="s">
        <v>11</v>
      </c>
      <c r="E702" s="14" t="s">
        <v>3</v>
      </c>
      <c r="F702" s="28">
        <v>543.41</v>
      </c>
      <c r="G702" s="13">
        <v>311</v>
      </c>
      <c r="H702" s="75">
        <v>1341</v>
      </c>
      <c r="I702" s="13">
        <v>5976</v>
      </c>
      <c r="J702" s="13">
        <v>6357</v>
      </c>
      <c r="K702" s="13">
        <v>3396</v>
      </c>
      <c r="L702" s="15">
        <f t="shared" si="21"/>
        <v>194.98820198206701</v>
      </c>
    </row>
    <row r="703" spans="1:12" x14ac:dyDescent="0.25">
      <c r="A703" s="13">
        <v>10</v>
      </c>
      <c r="B703" s="80" t="str">
        <f t="shared" si="20"/>
        <v>2016Praha 10</v>
      </c>
      <c r="C703" s="13">
        <v>2016</v>
      </c>
      <c r="D703" s="14" t="s">
        <v>12</v>
      </c>
      <c r="E703" s="14" t="s">
        <v>3</v>
      </c>
      <c r="F703" s="28">
        <v>300.42450000000002</v>
      </c>
      <c r="G703" s="13">
        <v>208.5</v>
      </c>
      <c r="H703" s="75">
        <v>561</v>
      </c>
      <c r="I703" s="13">
        <v>6464</v>
      </c>
      <c r="J703" s="13">
        <v>7304</v>
      </c>
      <c r="K703" s="13">
        <v>2749</v>
      </c>
      <c r="L703" s="15">
        <f t="shared" si="21"/>
        <v>137.37472617743703</v>
      </c>
    </row>
    <row r="704" spans="1:12" x14ac:dyDescent="0.25">
      <c r="A704" s="13">
        <v>11</v>
      </c>
      <c r="B704" s="80" t="str">
        <f t="shared" si="20"/>
        <v>2016Beroun</v>
      </c>
      <c r="C704" s="13">
        <v>2016</v>
      </c>
      <c r="D704" s="14" t="s">
        <v>13</v>
      </c>
      <c r="E704" s="14" t="s">
        <v>14</v>
      </c>
      <c r="F704" s="28">
        <v>231.8759</v>
      </c>
      <c r="G704" s="13">
        <v>160</v>
      </c>
      <c r="H704" s="75">
        <v>390</v>
      </c>
      <c r="I704" s="13">
        <v>2227</v>
      </c>
      <c r="J704" s="13">
        <v>2338</v>
      </c>
      <c r="K704" s="13">
        <v>512</v>
      </c>
      <c r="L704" s="15">
        <f t="shared" si="21"/>
        <v>79.931565440547473</v>
      </c>
    </row>
    <row r="705" spans="1:12" x14ac:dyDescent="0.25">
      <c r="A705" s="13">
        <v>12</v>
      </c>
      <c r="B705" s="80" t="str">
        <f t="shared" si="20"/>
        <v>2016Benešov</v>
      </c>
      <c r="C705" s="13">
        <v>2016</v>
      </c>
      <c r="D705" s="14" t="s">
        <v>15</v>
      </c>
      <c r="E705" s="14" t="s">
        <v>14</v>
      </c>
      <c r="F705" s="28">
        <v>167.27440000000001</v>
      </c>
      <c r="G705" s="13">
        <v>115</v>
      </c>
      <c r="H705" s="75">
        <v>247</v>
      </c>
      <c r="I705" s="13">
        <v>2284</v>
      </c>
      <c r="J705" s="13">
        <v>2217</v>
      </c>
      <c r="K705" s="13">
        <v>877</v>
      </c>
      <c r="L705" s="15">
        <f t="shared" si="21"/>
        <v>144.38655841226884</v>
      </c>
    </row>
    <row r="706" spans="1:12" x14ac:dyDescent="0.25">
      <c r="A706" s="13">
        <v>13</v>
      </c>
      <c r="B706" s="80" t="str">
        <f t="shared" si="20"/>
        <v>2016Kladno</v>
      </c>
      <c r="C706" s="13">
        <v>2016</v>
      </c>
      <c r="D706" s="14" t="s">
        <v>16</v>
      </c>
      <c r="E706" s="14" t="s">
        <v>14</v>
      </c>
      <c r="F706" s="28">
        <v>176.57939999999999</v>
      </c>
      <c r="G706" s="13">
        <v>135</v>
      </c>
      <c r="H706" s="75">
        <v>277</v>
      </c>
      <c r="I706" s="13">
        <v>5402</v>
      </c>
      <c r="J706" s="13">
        <v>5484</v>
      </c>
      <c r="K706" s="13">
        <v>1508</v>
      </c>
      <c r="L706" s="15">
        <f t="shared" si="21"/>
        <v>100.36834427425237</v>
      </c>
    </row>
    <row r="707" spans="1:12" x14ac:dyDescent="0.25">
      <c r="A707" s="13">
        <v>14</v>
      </c>
      <c r="B707" s="80" t="str">
        <f t="shared" si="20"/>
        <v>2016Kolín</v>
      </c>
      <c r="C707" s="13">
        <v>2016</v>
      </c>
      <c r="D707" s="14" t="s">
        <v>17</v>
      </c>
      <c r="E707" s="14" t="s">
        <v>14</v>
      </c>
      <c r="F707" s="28">
        <v>216.239</v>
      </c>
      <c r="G707" s="13">
        <v>155</v>
      </c>
      <c r="H707" s="75">
        <v>377</v>
      </c>
      <c r="I707" s="13">
        <v>3078</v>
      </c>
      <c r="J707" s="13">
        <v>3237</v>
      </c>
      <c r="K707" s="13">
        <v>984</v>
      </c>
      <c r="L707" s="15">
        <f t="shared" si="21"/>
        <v>110.95458758109362</v>
      </c>
    </row>
    <row r="708" spans="1:12" x14ac:dyDescent="0.25">
      <c r="A708" s="13">
        <v>15</v>
      </c>
      <c r="B708" s="80" t="str">
        <f t="shared" si="20"/>
        <v>2016Kutná Hora</v>
      </c>
      <c r="C708" s="13">
        <v>2016</v>
      </c>
      <c r="D708" s="14" t="s">
        <v>18</v>
      </c>
      <c r="E708" s="14" t="s">
        <v>14</v>
      </c>
      <c r="F708" s="28">
        <v>154.52860000000001</v>
      </c>
      <c r="G708" s="13">
        <v>118</v>
      </c>
      <c r="H708" s="75">
        <v>239</v>
      </c>
      <c r="I708" s="13">
        <v>1678</v>
      </c>
      <c r="J708" s="13">
        <v>1749</v>
      </c>
      <c r="K708" s="13">
        <v>245</v>
      </c>
      <c r="L708" s="15">
        <f t="shared" si="21"/>
        <v>51.129216695254428</v>
      </c>
    </row>
    <row r="709" spans="1:12" x14ac:dyDescent="0.25">
      <c r="A709" s="13">
        <v>16</v>
      </c>
      <c r="B709" s="80" t="str">
        <f t="shared" si="20"/>
        <v>2016Mělník</v>
      </c>
      <c r="C709" s="13">
        <v>2016</v>
      </c>
      <c r="D709" s="14" t="s">
        <v>19</v>
      </c>
      <c r="E709" s="14" t="s">
        <v>14</v>
      </c>
      <c r="F709" s="28">
        <v>232.75399999999999</v>
      </c>
      <c r="G709" s="13">
        <v>163</v>
      </c>
      <c r="H709" s="75">
        <v>389</v>
      </c>
      <c r="I709" s="13">
        <v>2898</v>
      </c>
      <c r="J709" s="13">
        <v>2891</v>
      </c>
      <c r="K709" s="13">
        <v>1061</v>
      </c>
      <c r="L709" s="15">
        <f t="shared" si="21"/>
        <v>133.95537876167418</v>
      </c>
    </row>
    <row r="710" spans="1:12" x14ac:dyDescent="0.25">
      <c r="A710" s="13">
        <v>17</v>
      </c>
      <c r="B710" s="80" t="str">
        <f t="shared" si="20"/>
        <v>2016Mladá Boleslav</v>
      </c>
      <c r="C710" s="13">
        <v>2016</v>
      </c>
      <c r="D710" s="14" t="s">
        <v>20</v>
      </c>
      <c r="E710" s="14" t="s">
        <v>14</v>
      </c>
      <c r="F710" s="28">
        <v>141.72810000000001</v>
      </c>
      <c r="G710" s="13">
        <v>113</v>
      </c>
      <c r="H710" s="75">
        <v>213</v>
      </c>
      <c r="I710" s="13">
        <v>3141</v>
      </c>
      <c r="J710" s="13">
        <v>3149</v>
      </c>
      <c r="K710" s="13">
        <v>536</v>
      </c>
      <c r="L710" s="15">
        <f t="shared" si="21"/>
        <v>62.127659574468083</v>
      </c>
    </row>
    <row r="711" spans="1:12" x14ac:dyDescent="0.25">
      <c r="A711" s="13">
        <v>18</v>
      </c>
      <c r="B711" s="80" t="str">
        <f t="shared" ref="B711:B774" si="22">CONCATENATE(C711,D711)</f>
        <v>2016Nymburk</v>
      </c>
      <c r="C711" s="13">
        <v>2016</v>
      </c>
      <c r="D711" s="14" t="s">
        <v>21</v>
      </c>
      <c r="E711" s="14" t="s">
        <v>14</v>
      </c>
      <c r="F711" s="28">
        <v>182.73009999999999</v>
      </c>
      <c r="G711" s="13">
        <v>150</v>
      </c>
      <c r="H711" s="75">
        <v>271.5</v>
      </c>
      <c r="I711" s="13">
        <v>2519</v>
      </c>
      <c r="J711" s="13">
        <v>2573</v>
      </c>
      <c r="K711" s="13">
        <v>548</v>
      </c>
      <c r="L711" s="15">
        <f t="shared" ref="L711:L774" si="23">K711/J711*365</f>
        <v>77.738048970073848</v>
      </c>
    </row>
    <row r="712" spans="1:12" x14ac:dyDescent="0.25">
      <c r="A712" s="13">
        <v>19</v>
      </c>
      <c r="B712" s="80" t="str">
        <f t="shared" si="22"/>
        <v>2016Praha-Východ</v>
      </c>
      <c r="C712" s="13">
        <v>2016</v>
      </c>
      <c r="D712" s="14" t="s">
        <v>134</v>
      </c>
      <c r="E712" s="14" t="s">
        <v>14</v>
      </c>
      <c r="F712" s="28">
        <v>216.83609999999999</v>
      </c>
      <c r="G712" s="13">
        <v>124</v>
      </c>
      <c r="H712" s="75">
        <v>441</v>
      </c>
      <c r="I712" s="13">
        <v>4799</v>
      </c>
      <c r="J712" s="13">
        <v>4862</v>
      </c>
      <c r="K712" s="13">
        <v>1201</v>
      </c>
      <c r="L712" s="15">
        <f t="shared" si="23"/>
        <v>90.161456190867952</v>
      </c>
    </row>
    <row r="713" spans="1:12" x14ac:dyDescent="0.25">
      <c r="A713" s="13">
        <v>20</v>
      </c>
      <c r="B713" s="80" t="str">
        <f t="shared" si="22"/>
        <v>2016Praha-Západ</v>
      </c>
      <c r="C713" s="13">
        <v>2016</v>
      </c>
      <c r="D713" s="14" t="s">
        <v>135</v>
      </c>
      <c r="E713" s="14" t="s">
        <v>14</v>
      </c>
      <c r="F713" s="28">
        <v>263.92759999999998</v>
      </c>
      <c r="G713" s="13">
        <v>153</v>
      </c>
      <c r="H713" s="75">
        <v>503</v>
      </c>
      <c r="I713" s="13">
        <v>3836</v>
      </c>
      <c r="J713" s="13">
        <v>4051</v>
      </c>
      <c r="K713" s="13">
        <v>979</v>
      </c>
      <c r="L713" s="15">
        <f t="shared" si="23"/>
        <v>88.209084176746487</v>
      </c>
    </row>
    <row r="714" spans="1:12" x14ac:dyDescent="0.25">
      <c r="A714" s="13">
        <v>21</v>
      </c>
      <c r="B714" s="80" t="str">
        <f t="shared" si="22"/>
        <v>2016Příbram</v>
      </c>
      <c r="C714" s="13">
        <v>2016</v>
      </c>
      <c r="D714" s="14" t="s">
        <v>22</v>
      </c>
      <c r="E714" s="14" t="s">
        <v>14</v>
      </c>
      <c r="F714" s="28">
        <v>174.82929999999999</v>
      </c>
      <c r="G714" s="13">
        <v>126</v>
      </c>
      <c r="H714" s="75">
        <v>249.5</v>
      </c>
      <c r="I714" s="13">
        <v>2637</v>
      </c>
      <c r="J714" s="13">
        <v>2694</v>
      </c>
      <c r="K714" s="13">
        <v>431</v>
      </c>
      <c r="L714" s="15">
        <f t="shared" si="23"/>
        <v>58.394580549368968</v>
      </c>
    </row>
    <row r="715" spans="1:12" x14ac:dyDescent="0.25">
      <c r="A715" s="13">
        <v>22</v>
      </c>
      <c r="B715" s="80" t="str">
        <f t="shared" si="22"/>
        <v>2016Rakovník</v>
      </c>
      <c r="C715" s="13">
        <v>2016</v>
      </c>
      <c r="D715" s="14" t="s">
        <v>23</v>
      </c>
      <c r="E715" s="14" t="s">
        <v>14</v>
      </c>
      <c r="F715" s="28">
        <v>245.3468</v>
      </c>
      <c r="G715" s="13">
        <v>170</v>
      </c>
      <c r="H715" s="75">
        <v>351</v>
      </c>
      <c r="I715" s="13">
        <v>1504</v>
      </c>
      <c r="J715" s="13">
        <v>1541</v>
      </c>
      <c r="K715" s="13">
        <v>243</v>
      </c>
      <c r="L715" s="15">
        <f t="shared" si="23"/>
        <v>57.556781310837117</v>
      </c>
    </row>
    <row r="716" spans="1:12" x14ac:dyDescent="0.25">
      <c r="A716" s="13">
        <v>23</v>
      </c>
      <c r="B716" s="80" t="str">
        <f t="shared" si="22"/>
        <v>2016České Budějovice</v>
      </c>
      <c r="C716" s="13">
        <v>2016</v>
      </c>
      <c r="D716" s="14" t="s">
        <v>24</v>
      </c>
      <c r="E716" s="14" t="s">
        <v>25</v>
      </c>
      <c r="F716" s="28">
        <v>150.6268</v>
      </c>
      <c r="G716" s="13">
        <v>113</v>
      </c>
      <c r="H716" s="75">
        <v>227</v>
      </c>
      <c r="I716" s="13">
        <v>6361</v>
      </c>
      <c r="J716" s="13">
        <v>6033</v>
      </c>
      <c r="K716" s="13">
        <v>1506</v>
      </c>
      <c r="L716" s="15">
        <f t="shared" si="23"/>
        <v>91.11387369467927</v>
      </c>
    </row>
    <row r="717" spans="1:12" x14ac:dyDescent="0.25">
      <c r="A717" s="13">
        <v>24</v>
      </c>
      <c r="B717" s="80" t="str">
        <f t="shared" si="22"/>
        <v>2016Český Krumlov</v>
      </c>
      <c r="C717" s="13">
        <v>2016</v>
      </c>
      <c r="D717" s="14" t="s">
        <v>26</v>
      </c>
      <c r="E717" s="14" t="s">
        <v>25</v>
      </c>
      <c r="F717" s="28">
        <v>200.75550000000001</v>
      </c>
      <c r="G717" s="13">
        <v>176</v>
      </c>
      <c r="H717" s="75">
        <v>277</v>
      </c>
      <c r="I717" s="13">
        <v>1426</v>
      </c>
      <c r="J717" s="13">
        <v>1542</v>
      </c>
      <c r="K717" s="13">
        <v>278</v>
      </c>
      <c r="L717" s="15">
        <f t="shared" si="23"/>
        <v>65.804150453955899</v>
      </c>
    </row>
    <row r="718" spans="1:12" x14ac:dyDescent="0.25">
      <c r="A718" s="13">
        <v>25</v>
      </c>
      <c r="B718" s="80" t="str">
        <f t="shared" si="22"/>
        <v>2016Jindřichův Hradec</v>
      </c>
      <c r="C718" s="13">
        <v>2016</v>
      </c>
      <c r="D718" s="14" t="s">
        <v>27</v>
      </c>
      <c r="E718" s="14" t="s">
        <v>25</v>
      </c>
      <c r="F718" s="28">
        <v>289.30849999999998</v>
      </c>
      <c r="G718" s="13">
        <v>233</v>
      </c>
      <c r="H718" s="75">
        <v>492</v>
      </c>
      <c r="I718" s="13">
        <v>1669</v>
      </c>
      <c r="J718" s="13">
        <v>1712</v>
      </c>
      <c r="K718" s="13">
        <v>391</v>
      </c>
      <c r="L718" s="15">
        <f t="shared" si="23"/>
        <v>83.361565420560751</v>
      </c>
    </row>
    <row r="719" spans="1:12" x14ac:dyDescent="0.25">
      <c r="A719" s="13">
        <v>26</v>
      </c>
      <c r="B719" s="80" t="str">
        <f t="shared" si="22"/>
        <v>2016Pelhřimov</v>
      </c>
      <c r="C719" s="13">
        <v>2016</v>
      </c>
      <c r="D719" s="14" t="s">
        <v>28</v>
      </c>
      <c r="E719" s="14" t="s">
        <v>25</v>
      </c>
      <c r="F719" s="28">
        <v>191.30600000000001</v>
      </c>
      <c r="G719" s="13">
        <v>133</v>
      </c>
      <c r="H719" s="75">
        <v>323</v>
      </c>
      <c r="I719" s="13">
        <v>911</v>
      </c>
      <c r="J719" s="13">
        <v>938</v>
      </c>
      <c r="K719" s="13">
        <v>206</v>
      </c>
      <c r="L719" s="15">
        <f t="shared" si="23"/>
        <v>80.159914712153522</v>
      </c>
    </row>
    <row r="720" spans="1:12" x14ac:dyDescent="0.25">
      <c r="A720" s="13">
        <v>27</v>
      </c>
      <c r="B720" s="80" t="str">
        <f t="shared" si="22"/>
        <v>2016Písek</v>
      </c>
      <c r="C720" s="13">
        <v>2016</v>
      </c>
      <c r="D720" s="14" t="s">
        <v>29</v>
      </c>
      <c r="E720" s="14" t="s">
        <v>25</v>
      </c>
      <c r="F720" s="28">
        <v>213.7953</v>
      </c>
      <c r="G720" s="13">
        <v>163</v>
      </c>
      <c r="H720" s="75">
        <v>345</v>
      </c>
      <c r="I720" s="13">
        <v>1803</v>
      </c>
      <c r="J720" s="13">
        <v>1843</v>
      </c>
      <c r="K720" s="13">
        <v>394</v>
      </c>
      <c r="L720" s="15">
        <f t="shared" si="23"/>
        <v>78.030385241454155</v>
      </c>
    </row>
    <row r="721" spans="1:12" x14ac:dyDescent="0.25">
      <c r="A721" s="13">
        <v>28</v>
      </c>
      <c r="B721" s="80" t="str">
        <f t="shared" si="22"/>
        <v>2016Prachatice</v>
      </c>
      <c r="C721" s="13">
        <v>2016</v>
      </c>
      <c r="D721" s="14" t="s">
        <v>30</v>
      </c>
      <c r="E721" s="14" t="s">
        <v>25</v>
      </c>
      <c r="F721" s="28">
        <v>207.1292</v>
      </c>
      <c r="G721" s="13">
        <v>159</v>
      </c>
      <c r="H721" s="75">
        <v>312</v>
      </c>
      <c r="I721" s="13">
        <v>1139</v>
      </c>
      <c r="J721" s="13">
        <v>1048</v>
      </c>
      <c r="K721" s="13">
        <v>324</v>
      </c>
      <c r="L721" s="15">
        <f t="shared" si="23"/>
        <v>112.84351145038168</v>
      </c>
    </row>
    <row r="722" spans="1:12" x14ac:dyDescent="0.25">
      <c r="A722" s="13">
        <v>29</v>
      </c>
      <c r="B722" s="80" t="str">
        <f t="shared" si="22"/>
        <v>2016Strakonice</v>
      </c>
      <c r="C722" s="13">
        <v>2016</v>
      </c>
      <c r="D722" s="14" t="s">
        <v>31</v>
      </c>
      <c r="E722" s="14" t="s">
        <v>25</v>
      </c>
      <c r="F722" s="28">
        <v>191.19049999999999</v>
      </c>
      <c r="G722" s="13">
        <v>148</v>
      </c>
      <c r="H722" s="75">
        <v>311</v>
      </c>
      <c r="I722" s="13">
        <v>1308</v>
      </c>
      <c r="J722" s="13">
        <v>1331</v>
      </c>
      <c r="K722" s="13">
        <v>267</v>
      </c>
      <c r="L722" s="15">
        <f t="shared" si="23"/>
        <v>73.219383921863269</v>
      </c>
    </row>
    <row r="723" spans="1:12" x14ac:dyDescent="0.25">
      <c r="A723" s="13">
        <v>30</v>
      </c>
      <c r="B723" s="80" t="str">
        <f t="shared" si="22"/>
        <v>2016Tábor</v>
      </c>
      <c r="C723" s="13">
        <v>2016</v>
      </c>
      <c r="D723" s="14" t="s">
        <v>32</v>
      </c>
      <c r="E723" s="14" t="s">
        <v>25</v>
      </c>
      <c r="F723" s="28">
        <v>206.7927</v>
      </c>
      <c r="G723" s="13">
        <v>161</v>
      </c>
      <c r="H723" s="75">
        <v>318</v>
      </c>
      <c r="I723" s="13">
        <v>2532</v>
      </c>
      <c r="J723" s="13">
        <v>2491</v>
      </c>
      <c r="K723" s="13">
        <v>519</v>
      </c>
      <c r="L723" s="15">
        <f t="shared" si="23"/>
        <v>76.047771979124846</v>
      </c>
    </row>
    <row r="724" spans="1:12" x14ac:dyDescent="0.25">
      <c r="A724" s="13">
        <v>31</v>
      </c>
      <c r="B724" s="80" t="str">
        <f t="shared" si="22"/>
        <v>2016Domažlice</v>
      </c>
      <c r="C724" s="13">
        <v>2016</v>
      </c>
      <c r="D724" s="14" t="s">
        <v>33</v>
      </c>
      <c r="E724" s="14" t="s">
        <v>34</v>
      </c>
      <c r="F724" s="28">
        <v>154.37549999999999</v>
      </c>
      <c r="G724" s="13">
        <v>109</v>
      </c>
      <c r="H724" s="75">
        <v>236</v>
      </c>
      <c r="I724" s="13">
        <v>1698</v>
      </c>
      <c r="J724" s="13">
        <v>1635</v>
      </c>
      <c r="K724" s="13">
        <v>413</v>
      </c>
      <c r="L724" s="15">
        <f t="shared" si="23"/>
        <v>92.198776758409778</v>
      </c>
    </row>
    <row r="725" spans="1:12" x14ac:dyDescent="0.25">
      <c r="A725" s="13">
        <v>32</v>
      </c>
      <c r="B725" s="80" t="str">
        <f t="shared" si="22"/>
        <v>2016Cheb</v>
      </c>
      <c r="C725" s="13">
        <v>2016</v>
      </c>
      <c r="D725" s="14" t="s">
        <v>35</v>
      </c>
      <c r="E725" s="14" t="s">
        <v>34</v>
      </c>
      <c r="F725" s="28">
        <v>266.1345</v>
      </c>
      <c r="G725" s="13">
        <v>163</v>
      </c>
      <c r="H725" s="75">
        <v>558</v>
      </c>
      <c r="I725" s="13">
        <v>3001</v>
      </c>
      <c r="J725" s="13">
        <v>3149</v>
      </c>
      <c r="K725" s="13">
        <v>1173</v>
      </c>
      <c r="L725" s="15">
        <f t="shared" si="23"/>
        <v>135.9622102254684</v>
      </c>
    </row>
    <row r="726" spans="1:12" x14ac:dyDescent="0.25">
      <c r="A726" s="13">
        <v>33</v>
      </c>
      <c r="B726" s="80" t="str">
        <f t="shared" si="22"/>
        <v>2016Karlovy Vary</v>
      </c>
      <c r="C726" s="13">
        <v>2016</v>
      </c>
      <c r="D726" s="14" t="s">
        <v>36</v>
      </c>
      <c r="E726" s="14" t="s">
        <v>34</v>
      </c>
      <c r="F726" s="28">
        <v>188.05709999999999</v>
      </c>
      <c r="G726" s="13">
        <v>131</v>
      </c>
      <c r="H726" s="75">
        <v>287</v>
      </c>
      <c r="I726" s="13">
        <v>3825</v>
      </c>
      <c r="J726" s="13">
        <v>3962</v>
      </c>
      <c r="K726" s="13">
        <v>790</v>
      </c>
      <c r="L726" s="15">
        <f t="shared" si="23"/>
        <v>72.778899545683998</v>
      </c>
    </row>
    <row r="727" spans="1:12" x14ac:dyDescent="0.25">
      <c r="A727" s="13">
        <v>34</v>
      </c>
      <c r="B727" s="80" t="str">
        <f t="shared" si="22"/>
        <v>2016Klatovy</v>
      </c>
      <c r="C727" s="13">
        <v>2016</v>
      </c>
      <c r="D727" s="14" t="s">
        <v>37</v>
      </c>
      <c r="E727" s="14" t="s">
        <v>34</v>
      </c>
      <c r="F727" s="28">
        <v>264.47030000000001</v>
      </c>
      <c r="G727" s="13">
        <v>124.5</v>
      </c>
      <c r="H727" s="75">
        <v>330</v>
      </c>
      <c r="I727" s="13">
        <v>1766</v>
      </c>
      <c r="J727" s="13">
        <v>1817</v>
      </c>
      <c r="K727" s="13">
        <v>472</v>
      </c>
      <c r="L727" s="15">
        <f t="shared" si="23"/>
        <v>94.815630159603728</v>
      </c>
    </row>
    <row r="728" spans="1:12" x14ac:dyDescent="0.25">
      <c r="A728" s="13">
        <v>35</v>
      </c>
      <c r="B728" s="80" t="str">
        <f t="shared" si="22"/>
        <v>2016Plzeň-jih</v>
      </c>
      <c r="C728" s="13">
        <v>2016</v>
      </c>
      <c r="D728" s="14" t="s">
        <v>38</v>
      </c>
      <c r="E728" s="14" t="s">
        <v>34</v>
      </c>
      <c r="F728" s="28">
        <v>181.67320000000001</v>
      </c>
      <c r="G728" s="13">
        <v>138.5</v>
      </c>
      <c r="H728" s="75">
        <v>297.5</v>
      </c>
      <c r="I728" s="13">
        <v>1708</v>
      </c>
      <c r="J728" s="13">
        <v>1803</v>
      </c>
      <c r="K728" s="13">
        <v>348</v>
      </c>
      <c r="L728" s="15">
        <f t="shared" si="23"/>
        <v>70.449251247920131</v>
      </c>
    </row>
    <row r="729" spans="1:12" x14ac:dyDescent="0.25">
      <c r="A729" s="13">
        <v>36</v>
      </c>
      <c r="B729" s="80" t="str">
        <f t="shared" si="22"/>
        <v>2016Plzeň-Město</v>
      </c>
      <c r="C729" s="13">
        <v>2016</v>
      </c>
      <c r="D729" s="14" t="s">
        <v>136</v>
      </c>
      <c r="E729" s="14" t="s">
        <v>34</v>
      </c>
      <c r="F729" s="28">
        <v>240.46899999999999</v>
      </c>
      <c r="G729" s="13">
        <v>185</v>
      </c>
      <c r="H729" s="75">
        <v>384</v>
      </c>
      <c r="I729" s="13">
        <v>8143</v>
      </c>
      <c r="J729" s="13">
        <v>8296</v>
      </c>
      <c r="K729" s="13">
        <v>3307</v>
      </c>
      <c r="L729" s="15">
        <f t="shared" si="23"/>
        <v>145.49843297974928</v>
      </c>
    </row>
    <row r="730" spans="1:12" x14ac:dyDescent="0.25">
      <c r="A730" s="13">
        <v>37</v>
      </c>
      <c r="B730" s="80" t="str">
        <f t="shared" si="22"/>
        <v>2016Plzeň-sever</v>
      </c>
      <c r="C730" s="13">
        <v>2016</v>
      </c>
      <c r="D730" s="14" t="s">
        <v>39</v>
      </c>
      <c r="E730" s="14" t="s">
        <v>34</v>
      </c>
      <c r="F730" s="28">
        <v>189.03829999999999</v>
      </c>
      <c r="G730" s="13">
        <v>129</v>
      </c>
      <c r="H730" s="75">
        <v>330</v>
      </c>
      <c r="I730" s="13">
        <v>2632</v>
      </c>
      <c r="J730" s="13">
        <v>2812</v>
      </c>
      <c r="K730" s="13">
        <v>839</v>
      </c>
      <c r="L730" s="15">
        <f t="shared" si="23"/>
        <v>108.9029160739687</v>
      </c>
    </row>
    <row r="731" spans="1:12" x14ac:dyDescent="0.25">
      <c r="A731" s="13">
        <v>38</v>
      </c>
      <c r="B731" s="80" t="str">
        <f t="shared" si="22"/>
        <v>2016Rokycany</v>
      </c>
      <c r="C731" s="13">
        <v>2016</v>
      </c>
      <c r="D731" s="14" t="s">
        <v>40</v>
      </c>
      <c r="E731" s="14" t="s">
        <v>34</v>
      </c>
      <c r="F731" s="28">
        <v>171.58080000000001</v>
      </c>
      <c r="G731" s="13">
        <v>127</v>
      </c>
      <c r="H731" s="75">
        <v>237</v>
      </c>
      <c r="I731" s="13">
        <v>1376</v>
      </c>
      <c r="J731" s="13">
        <v>1360</v>
      </c>
      <c r="K731" s="13">
        <v>379</v>
      </c>
      <c r="L731" s="15">
        <f t="shared" si="23"/>
        <v>101.71691176470588</v>
      </c>
    </row>
    <row r="732" spans="1:12" x14ac:dyDescent="0.25">
      <c r="A732" s="13">
        <v>39</v>
      </c>
      <c r="B732" s="80" t="str">
        <f t="shared" si="22"/>
        <v>2016Sokolov</v>
      </c>
      <c r="C732" s="13">
        <v>2016</v>
      </c>
      <c r="D732" s="14" t="s">
        <v>41</v>
      </c>
      <c r="E732" s="14" t="s">
        <v>34</v>
      </c>
      <c r="F732" s="28">
        <v>174.2621</v>
      </c>
      <c r="G732" s="13">
        <v>131</v>
      </c>
      <c r="H732" s="75">
        <v>252</v>
      </c>
      <c r="I732" s="13">
        <v>3867</v>
      </c>
      <c r="J732" s="13">
        <v>3923</v>
      </c>
      <c r="K732" s="13">
        <v>819</v>
      </c>
      <c r="L732" s="15">
        <f t="shared" si="23"/>
        <v>76.200611776701507</v>
      </c>
    </row>
    <row r="733" spans="1:12" x14ac:dyDescent="0.25">
      <c r="A733" s="13">
        <v>40</v>
      </c>
      <c r="B733" s="80" t="str">
        <f t="shared" si="22"/>
        <v>2016Tachov</v>
      </c>
      <c r="C733" s="13">
        <v>2016</v>
      </c>
      <c r="D733" s="14" t="s">
        <v>42</v>
      </c>
      <c r="E733" s="14" t="s">
        <v>34</v>
      </c>
      <c r="F733" s="28">
        <v>280.1576</v>
      </c>
      <c r="G733" s="13">
        <v>196</v>
      </c>
      <c r="H733" s="75">
        <v>486.5</v>
      </c>
      <c r="I733" s="13">
        <v>1819</v>
      </c>
      <c r="J733" s="13">
        <v>1888</v>
      </c>
      <c r="K733" s="13">
        <v>641</v>
      </c>
      <c r="L733" s="15">
        <f t="shared" si="23"/>
        <v>123.92213983050848</v>
      </c>
    </row>
    <row r="734" spans="1:12" x14ac:dyDescent="0.25">
      <c r="A734" s="13">
        <v>41</v>
      </c>
      <c r="B734" s="80" t="str">
        <f t="shared" si="22"/>
        <v>2016Česká Lípa</v>
      </c>
      <c r="C734" s="13">
        <v>2016</v>
      </c>
      <c r="D734" s="14" t="s">
        <v>43</v>
      </c>
      <c r="E734" s="14" t="s">
        <v>44</v>
      </c>
      <c r="F734" s="28">
        <v>296.84460000000001</v>
      </c>
      <c r="G734" s="13">
        <v>208</v>
      </c>
      <c r="H734" s="75">
        <v>564</v>
      </c>
      <c r="I734" s="13">
        <v>3764</v>
      </c>
      <c r="J734" s="13">
        <v>4108</v>
      </c>
      <c r="K734" s="13">
        <v>1524</v>
      </c>
      <c r="L734" s="15">
        <f t="shared" si="23"/>
        <v>135.40895813047712</v>
      </c>
    </row>
    <row r="735" spans="1:12" x14ac:dyDescent="0.25">
      <c r="A735" s="13">
        <v>42</v>
      </c>
      <c r="B735" s="80" t="str">
        <f t="shared" si="22"/>
        <v>2016Děčín</v>
      </c>
      <c r="C735" s="13">
        <v>2016</v>
      </c>
      <c r="D735" s="14" t="s">
        <v>45</v>
      </c>
      <c r="E735" s="14" t="s">
        <v>44</v>
      </c>
      <c r="F735" s="28">
        <v>444.774</v>
      </c>
      <c r="G735" s="13">
        <v>316</v>
      </c>
      <c r="H735" s="75">
        <v>904</v>
      </c>
      <c r="I735" s="13">
        <v>4371</v>
      </c>
      <c r="J735" s="13">
        <v>5617</v>
      </c>
      <c r="K735" s="13">
        <v>2077</v>
      </c>
      <c r="L735" s="15">
        <f t="shared" si="23"/>
        <v>134.96617411429588</v>
      </c>
    </row>
    <row r="736" spans="1:12" x14ac:dyDescent="0.25">
      <c r="A736" s="13">
        <v>43</v>
      </c>
      <c r="B736" s="80" t="str">
        <f t="shared" si="22"/>
        <v>2016Chomutov</v>
      </c>
      <c r="C736" s="13">
        <v>2016</v>
      </c>
      <c r="D736" s="14" t="s">
        <v>46</v>
      </c>
      <c r="E736" s="14" t="s">
        <v>44</v>
      </c>
      <c r="F736" s="28">
        <v>924.26520000000005</v>
      </c>
      <c r="G736" s="13">
        <v>882</v>
      </c>
      <c r="H736" s="75">
        <v>1544</v>
      </c>
      <c r="I736" s="13">
        <v>5283</v>
      </c>
      <c r="J736" s="13">
        <v>8005</v>
      </c>
      <c r="K736" s="13">
        <v>8745</v>
      </c>
      <c r="L736" s="15">
        <f t="shared" si="23"/>
        <v>398.74141161773889</v>
      </c>
    </row>
    <row r="737" spans="1:12" x14ac:dyDescent="0.25">
      <c r="A737" s="13">
        <v>44</v>
      </c>
      <c r="B737" s="80" t="str">
        <f t="shared" si="22"/>
        <v>2016Jablonec nad Nisou</v>
      </c>
      <c r="C737" s="13">
        <v>2016</v>
      </c>
      <c r="D737" s="14" t="s">
        <v>47</v>
      </c>
      <c r="E737" s="14" t="s">
        <v>44</v>
      </c>
      <c r="F737" s="28">
        <v>361.07589999999999</v>
      </c>
      <c r="G737" s="13">
        <v>263</v>
      </c>
      <c r="H737" s="75">
        <v>624</v>
      </c>
      <c r="I737" s="13">
        <v>2670</v>
      </c>
      <c r="J737" s="13">
        <v>2912</v>
      </c>
      <c r="K737" s="13">
        <v>1206</v>
      </c>
      <c r="L737" s="15">
        <f t="shared" si="23"/>
        <v>151.16414835164835</v>
      </c>
    </row>
    <row r="738" spans="1:12" x14ac:dyDescent="0.25">
      <c r="A738" s="13">
        <v>45</v>
      </c>
      <c r="B738" s="80" t="str">
        <f t="shared" si="22"/>
        <v>2016Liberec</v>
      </c>
      <c r="C738" s="13">
        <v>2016</v>
      </c>
      <c r="D738" s="14" t="s">
        <v>48</v>
      </c>
      <c r="E738" s="14" t="s">
        <v>44</v>
      </c>
      <c r="F738" s="28">
        <v>378.74869999999999</v>
      </c>
      <c r="G738" s="13">
        <v>238</v>
      </c>
      <c r="H738" s="75">
        <v>793</v>
      </c>
      <c r="I738" s="13">
        <v>5723</v>
      </c>
      <c r="J738" s="13">
        <v>6611</v>
      </c>
      <c r="K738" s="13">
        <v>2814</v>
      </c>
      <c r="L738" s="15">
        <f t="shared" si="23"/>
        <v>155.36378762668281</v>
      </c>
    </row>
    <row r="739" spans="1:12" x14ac:dyDescent="0.25">
      <c r="A739" s="13">
        <v>46</v>
      </c>
      <c r="B739" s="80" t="str">
        <f t="shared" si="22"/>
        <v>2016Litoměřice</v>
      </c>
      <c r="C739" s="13">
        <v>2016</v>
      </c>
      <c r="D739" s="14" t="s">
        <v>49</v>
      </c>
      <c r="E739" s="14" t="s">
        <v>44</v>
      </c>
      <c r="F739" s="28">
        <v>390.47410000000002</v>
      </c>
      <c r="G739" s="13">
        <v>322</v>
      </c>
      <c r="H739" s="75">
        <v>621.5</v>
      </c>
      <c r="I739" s="13">
        <v>3612</v>
      </c>
      <c r="J739" s="13">
        <v>4078</v>
      </c>
      <c r="K739" s="13">
        <v>1854</v>
      </c>
      <c r="L739" s="15">
        <f t="shared" si="23"/>
        <v>165.9416380578715</v>
      </c>
    </row>
    <row r="740" spans="1:12" x14ac:dyDescent="0.25">
      <c r="A740" s="13">
        <v>47</v>
      </c>
      <c r="B740" s="80" t="str">
        <f t="shared" si="22"/>
        <v>2016Louny</v>
      </c>
      <c r="C740" s="13">
        <v>2016</v>
      </c>
      <c r="D740" s="14" t="s">
        <v>50</v>
      </c>
      <c r="E740" s="14" t="s">
        <v>44</v>
      </c>
      <c r="F740" s="28">
        <v>487.62759999999997</v>
      </c>
      <c r="G740" s="13">
        <v>410</v>
      </c>
      <c r="H740" s="75">
        <v>775</v>
      </c>
      <c r="I740" s="13">
        <v>2840</v>
      </c>
      <c r="J740" s="13">
        <v>3369</v>
      </c>
      <c r="K740" s="13">
        <v>1895</v>
      </c>
      <c r="L740" s="15">
        <f t="shared" si="23"/>
        <v>205.30572870287918</v>
      </c>
    </row>
    <row r="741" spans="1:12" x14ac:dyDescent="0.25">
      <c r="A741" s="13">
        <v>48</v>
      </c>
      <c r="B741" s="80" t="str">
        <f t="shared" si="22"/>
        <v>2016Most</v>
      </c>
      <c r="C741" s="13">
        <v>2016</v>
      </c>
      <c r="D741" s="14" t="s">
        <v>51</v>
      </c>
      <c r="E741" s="14" t="s">
        <v>44</v>
      </c>
      <c r="F741" s="28">
        <v>324.3895</v>
      </c>
      <c r="G741" s="13">
        <v>208</v>
      </c>
      <c r="H741" s="75">
        <v>638</v>
      </c>
      <c r="I741" s="13">
        <v>4311</v>
      </c>
      <c r="J741" s="13">
        <v>4753</v>
      </c>
      <c r="K741" s="13">
        <v>1848</v>
      </c>
      <c r="L741" s="15">
        <f t="shared" si="23"/>
        <v>141.91458026509574</v>
      </c>
    </row>
    <row r="742" spans="1:12" x14ac:dyDescent="0.25">
      <c r="A742" s="13">
        <v>49</v>
      </c>
      <c r="B742" s="80" t="str">
        <f t="shared" si="22"/>
        <v>2016Teplice</v>
      </c>
      <c r="C742" s="13">
        <v>2016</v>
      </c>
      <c r="D742" s="14" t="s">
        <v>52</v>
      </c>
      <c r="E742" s="14" t="s">
        <v>44</v>
      </c>
      <c r="F742" s="28">
        <v>326.40780000000001</v>
      </c>
      <c r="G742" s="13">
        <v>202</v>
      </c>
      <c r="H742" s="75">
        <v>708</v>
      </c>
      <c r="I742" s="13">
        <v>5412</v>
      </c>
      <c r="J742" s="13">
        <v>5627</v>
      </c>
      <c r="K742" s="13">
        <v>1784</v>
      </c>
      <c r="L742" s="15">
        <f t="shared" si="23"/>
        <v>115.7206326639417</v>
      </c>
    </row>
    <row r="743" spans="1:12" x14ac:dyDescent="0.25">
      <c r="A743" s="13">
        <v>50</v>
      </c>
      <c r="B743" s="80" t="str">
        <f t="shared" si="22"/>
        <v>2016Ústí nad Labem</v>
      </c>
      <c r="C743" s="13">
        <v>2016</v>
      </c>
      <c r="D743" s="14" t="s">
        <v>53</v>
      </c>
      <c r="E743" s="14" t="s">
        <v>44</v>
      </c>
      <c r="F743" s="28">
        <v>689.27</v>
      </c>
      <c r="G743" s="13">
        <v>608</v>
      </c>
      <c r="H743" s="75">
        <v>1179</v>
      </c>
      <c r="I743" s="13">
        <v>8259</v>
      </c>
      <c r="J743" s="13">
        <v>10448</v>
      </c>
      <c r="K743" s="13">
        <v>6858</v>
      </c>
      <c r="L743" s="15">
        <f t="shared" si="23"/>
        <v>239.58365237366002</v>
      </c>
    </row>
    <row r="744" spans="1:12" x14ac:dyDescent="0.25">
      <c r="A744" s="13">
        <v>51</v>
      </c>
      <c r="B744" s="80" t="str">
        <f t="shared" si="22"/>
        <v>2016Havlíčkův Brod</v>
      </c>
      <c r="C744" s="13">
        <v>2016</v>
      </c>
      <c r="D744" s="14" t="s">
        <v>54</v>
      </c>
      <c r="E744" s="14" t="s">
        <v>55</v>
      </c>
      <c r="F744" s="28">
        <v>227.44489999999999</v>
      </c>
      <c r="G744" s="13">
        <v>159</v>
      </c>
      <c r="H744" s="75">
        <v>421</v>
      </c>
      <c r="I744" s="13">
        <v>1930</v>
      </c>
      <c r="J744" s="13">
        <v>2077</v>
      </c>
      <c r="K744" s="13">
        <v>614</v>
      </c>
      <c r="L744" s="15">
        <f t="shared" si="23"/>
        <v>107.90081848820415</v>
      </c>
    </row>
    <row r="745" spans="1:12" x14ac:dyDescent="0.25">
      <c r="A745" s="13">
        <v>52</v>
      </c>
      <c r="B745" s="80" t="str">
        <f t="shared" si="22"/>
        <v>2016Hradec Králové</v>
      </c>
      <c r="C745" s="13">
        <v>2016</v>
      </c>
      <c r="D745" s="14" t="s">
        <v>56</v>
      </c>
      <c r="E745" s="14" t="s">
        <v>55</v>
      </c>
      <c r="F745" s="28">
        <v>264.01100000000002</v>
      </c>
      <c r="G745" s="13">
        <v>169</v>
      </c>
      <c r="H745" s="75">
        <v>382</v>
      </c>
      <c r="I745" s="13">
        <v>4174</v>
      </c>
      <c r="J745" s="13">
        <v>4330</v>
      </c>
      <c r="K745" s="13">
        <v>1375</v>
      </c>
      <c r="L745" s="15">
        <f t="shared" si="23"/>
        <v>115.90646651270208</v>
      </c>
    </row>
    <row r="746" spans="1:12" x14ac:dyDescent="0.25">
      <c r="A746" s="13">
        <v>53</v>
      </c>
      <c r="B746" s="80" t="str">
        <f t="shared" si="22"/>
        <v>2016Chrudim</v>
      </c>
      <c r="C746" s="13">
        <v>2016</v>
      </c>
      <c r="D746" s="14" t="s">
        <v>57</v>
      </c>
      <c r="E746" s="14" t="s">
        <v>55</v>
      </c>
      <c r="F746" s="28">
        <v>259.70460000000003</v>
      </c>
      <c r="G746" s="13">
        <v>176</v>
      </c>
      <c r="H746" s="75">
        <v>388</v>
      </c>
      <c r="I746" s="13">
        <v>1971</v>
      </c>
      <c r="J746" s="13">
        <v>1999</v>
      </c>
      <c r="K746" s="13">
        <v>839</v>
      </c>
      <c r="L746" s="15">
        <f t="shared" si="23"/>
        <v>153.19409704852424</v>
      </c>
    </row>
    <row r="747" spans="1:12" x14ac:dyDescent="0.25">
      <c r="A747" s="13">
        <v>54</v>
      </c>
      <c r="B747" s="80" t="str">
        <f t="shared" si="22"/>
        <v>2016Jičín</v>
      </c>
      <c r="C747" s="13">
        <v>2016</v>
      </c>
      <c r="D747" s="14" t="s">
        <v>58</v>
      </c>
      <c r="E747" s="14" t="s">
        <v>55</v>
      </c>
      <c r="F747" s="28">
        <v>281.18279999999999</v>
      </c>
      <c r="G747" s="13">
        <v>172</v>
      </c>
      <c r="H747" s="75">
        <v>605</v>
      </c>
      <c r="I747" s="13">
        <v>1625</v>
      </c>
      <c r="J747" s="13">
        <v>1694</v>
      </c>
      <c r="K747" s="13">
        <v>671</v>
      </c>
      <c r="L747" s="15">
        <f t="shared" si="23"/>
        <v>144.5779220779221</v>
      </c>
    </row>
    <row r="748" spans="1:12" x14ac:dyDescent="0.25">
      <c r="A748" s="13">
        <v>55</v>
      </c>
      <c r="B748" s="80" t="str">
        <f t="shared" si="22"/>
        <v>2016Náchod</v>
      </c>
      <c r="C748" s="13">
        <v>2016</v>
      </c>
      <c r="D748" s="14" t="s">
        <v>59</v>
      </c>
      <c r="E748" s="14" t="s">
        <v>55</v>
      </c>
      <c r="F748" s="28">
        <v>160.5915</v>
      </c>
      <c r="G748" s="13">
        <v>128</v>
      </c>
      <c r="H748" s="75">
        <v>219</v>
      </c>
      <c r="I748" s="13">
        <v>2327</v>
      </c>
      <c r="J748" s="13">
        <v>2354</v>
      </c>
      <c r="K748" s="13">
        <v>435</v>
      </c>
      <c r="L748" s="15">
        <f t="shared" si="23"/>
        <v>67.44902293967715</v>
      </c>
    </row>
    <row r="749" spans="1:12" x14ac:dyDescent="0.25">
      <c r="A749" s="13">
        <v>56</v>
      </c>
      <c r="B749" s="80" t="str">
        <f t="shared" si="22"/>
        <v>2016Pardubice</v>
      </c>
      <c r="C749" s="13">
        <v>2016</v>
      </c>
      <c r="D749" s="14" t="s">
        <v>60</v>
      </c>
      <c r="E749" s="14" t="s">
        <v>55</v>
      </c>
      <c r="F749" s="28">
        <v>317.89839999999998</v>
      </c>
      <c r="G749" s="13">
        <v>213</v>
      </c>
      <c r="H749" s="75">
        <v>642</v>
      </c>
      <c r="I749" s="13">
        <v>4401</v>
      </c>
      <c r="J749" s="13">
        <v>4625</v>
      </c>
      <c r="K749" s="13">
        <v>1725</v>
      </c>
      <c r="L749" s="15">
        <f t="shared" si="23"/>
        <v>136.13513513513513</v>
      </c>
    </row>
    <row r="750" spans="1:12" x14ac:dyDescent="0.25">
      <c r="A750" s="13">
        <v>57</v>
      </c>
      <c r="B750" s="80" t="str">
        <f t="shared" si="22"/>
        <v>2016Rychnov nad Kněžnou</v>
      </c>
      <c r="C750" s="13">
        <v>2016</v>
      </c>
      <c r="D750" s="14" t="s">
        <v>61</v>
      </c>
      <c r="E750" s="14" t="s">
        <v>55</v>
      </c>
      <c r="F750" s="28">
        <v>290.6422</v>
      </c>
      <c r="G750" s="13">
        <v>175</v>
      </c>
      <c r="H750" s="75">
        <v>578</v>
      </c>
      <c r="I750" s="13">
        <v>1522</v>
      </c>
      <c r="J750" s="13">
        <v>1541</v>
      </c>
      <c r="K750" s="13">
        <v>571</v>
      </c>
      <c r="L750" s="15">
        <f t="shared" si="23"/>
        <v>135.24659312134978</v>
      </c>
    </row>
    <row r="751" spans="1:12" x14ac:dyDescent="0.25">
      <c r="A751" s="13">
        <v>58</v>
      </c>
      <c r="B751" s="80" t="str">
        <f t="shared" si="22"/>
        <v>2016Semily</v>
      </c>
      <c r="C751" s="13">
        <v>2016</v>
      </c>
      <c r="D751" s="14" t="s">
        <v>62</v>
      </c>
      <c r="E751" s="14" t="s">
        <v>55</v>
      </c>
      <c r="F751" s="28">
        <v>343.71780000000001</v>
      </c>
      <c r="G751" s="13">
        <v>249</v>
      </c>
      <c r="H751" s="75">
        <v>609.5</v>
      </c>
      <c r="I751" s="13">
        <v>1005</v>
      </c>
      <c r="J751" s="13">
        <v>1101</v>
      </c>
      <c r="K751" s="13">
        <v>474</v>
      </c>
      <c r="L751" s="15">
        <f t="shared" si="23"/>
        <v>157.13896457765668</v>
      </c>
    </row>
    <row r="752" spans="1:12" x14ac:dyDescent="0.25">
      <c r="A752" s="13">
        <v>59</v>
      </c>
      <c r="B752" s="80" t="str">
        <f t="shared" si="22"/>
        <v>2016Svitavy</v>
      </c>
      <c r="C752" s="13">
        <v>2016</v>
      </c>
      <c r="D752" s="14" t="s">
        <v>63</v>
      </c>
      <c r="E752" s="14" t="s">
        <v>55</v>
      </c>
      <c r="F752" s="28">
        <v>178.1069</v>
      </c>
      <c r="G752" s="13">
        <v>119</v>
      </c>
      <c r="H752" s="75">
        <v>279</v>
      </c>
      <c r="I752" s="13">
        <v>1912</v>
      </c>
      <c r="J752" s="13">
        <v>1924</v>
      </c>
      <c r="K752" s="13">
        <v>447</v>
      </c>
      <c r="L752" s="15">
        <f t="shared" si="23"/>
        <v>84.799896049896049</v>
      </c>
    </row>
    <row r="753" spans="1:12" x14ac:dyDescent="0.25">
      <c r="A753" s="13">
        <v>60</v>
      </c>
      <c r="B753" s="80" t="str">
        <f t="shared" si="22"/>
        <v>2016Trutnov</v>
      </c>
      <c r="C753" s="13">
        <v>2016</v>
      </c>
      <c r="D753" s="14" t="s">
        <v>64</v>
      </c>
      <c r="E753" s="14" t="s">
        <v>55</v>
      </c>
      <c r="F753" s="28">
        <v>229.3364</v>
      </c>
      <c r="G753" s="13">
        <v>149</v>
      </c>
      <c r="H753" s="75">
        <v>366</v>
      </c>
      <c r="I753" s="13">
        <v>2856</v>
      </c>
      <c r="J753" s="13">
        <v>2959</v>
      </c>
      <c r="K753" s="13">
        <v>775</v>
      </c>
      <c r="L753" s="15">
        <f t="shared" si="23"/>
        <v>95.59817505914161</v>
      </c>
    </row>
    <row r="754" spans="1:12" x14ac:dyDescent="0.25">
      <c r="A754" s="13">
        <v>61</v>
      </c>
      <c r="B754" s="80" t="str">
        <f t="shared" si="22"/>
        <v>2016Ústí nad Orlicí</v>
      </c>
      <c r="C754" s="13">
        <v>2016</v>
      </c>
      <c r="D754" s="14" t="s">
        <v>65</v>
      </c>
      <c r="E754" s="14" t="s">
        <v>55</v>
      </c>
      <c r="F754" s="28">
        <v>234.38720000000001</v>
      </c>
      <c r="G754" s="13">
        <v>147</v>
      </c>
      <c r="H754" s="75">
        <v>406</v>
      </c>
      <c r="I754" s="13">
        <v>3225</v>
      </c>
      <c r="J754" s="13">
        <v>3251</v>
      </c>
      <c r="K754" s="13">
        <v>734</v>
      </c>
      <c r="L754" s="15">
        <f t="shared" si="23"/>
        <v>82.408489695478309</v>
      </c>
    </row>
    <row r="755" spans="1:12" x14ac:dyDescent="0.25">
      <c r="A755" s="13">
        <v>62</v>
      </c>
      <c r="B755" s="80" t="str">
        <f t="shared" si="22"/>
        <v>2016Blansko</v>
      </c>
      <c r="C755" s="13">
        <v>2016</v>
      </c>
      <c r="D755" s="14" t="s">
        <v>66</v>
      </c>
      <c r="E755" s="14" t="s">
        <v>67</v>
      </c>
      <c r="F755" s="28">
        <v>311.30970000000002</v>
      </c>
      <c r="G755" s="13">
        <v>255</v>
      </c>
      <c r="H755" s="75">
        <v>462</v>
      </c>
      <c r="I755" s="13">
        <v>2337</v>
      </c>
      <c r="J755" s="13">
        <v>2599</v>
      </c>
      <c r="K755" s="13">
        <v>1122</v>
      </c>
      <c r="L755" s="15">
        <f t="shared" si="23"/>
        <v>157.57214313197383</v>
      </c>
    </row>
    <row r="756" spans="1:12" x14ac:dyDescent="0.25">
      <c r="A756" s="13">
        <v>63</v>
      </c>
      <c r="B756" s="80" t="str">
        <f t="shared" si="22"/>
        <v>2016Brno-město</v>
      </c>
      <c r="C756" s="13">
        <v>2016</v>
      </c>
      <c r="D756" s="14" t="s">
        <v>68</v>
      </c>
      <c r="E756" s="14" t="s">
        <v>67</v>
      </c>
      <c r="F756" s="28">
        <v>661.70569999999998</v>
      </c>
      <c r="G756" s="13">
        <v>500</v>
      </c>
      <c r="H756" s="75">
        <v>1364.5</v>
      </c>
      <c r="I756" s="13">
        <v>17490</v>
      </c>
      <c r="J756" s="13">
        <v>20894</v>
      </c>
      <c r="K756" s="13">
        <v>11402</v>
      </c>
      <c r="L756" s="15">
        <f t="shared" si="23"/>
        <v>199.18301904853067</v>
      </c>
    </row>
    <row r="757" spans="1:12" x14ac:dyDescent="0.25">
      <c r="A757" s="13">
        <v>64</v>
      </c>
      <c r="B757" s="80" t="str">
        <f t="shared" si="22"/>
        <v>2016Brno-venkov</v>
      </c>
      <c r="C757" s="13">
        <v>2016</v>
      </c>
      <c r="D757" s="14" t="s">
        <v>69</v>
      </c>
      <c r="E757" s="14" t="s">
        <v>67</v>
      </c>
      <c r="F757" s="28">
        <v>484.63819999999998</v>
      </c>
      <c r="G757" s="13">
        <v>404</v>
      </c>
      <c r="H757" s="75">
        <v>806</v>
      </c>
      <c r="I757" s="13">
        <v>4471</v>
      </c>
      <c r="J757" s="13">
        <v>4856</v>
      </c>
      <c r="K757" s="13">
        <v>2084</v>
      </c>
      <c r="L757" s="15">
        <f t="shared" si="23"/>
        <v>156.64332784184515</v>
      </c>
    </row>
    <row r="758" spans="1:12" x14ac:dyDescent="0.25">
      <c r="A758" s="13">
        <v>65</v>
      </c>
      <c r="B758" s="80" t="str">
        <f t="shared" si="22"/>
        <v>2016Břeclav</v>
      </c>
      <c r="C758" s="13">
        <v>2016</v>
      </c>
      <c r="D758" s="14" t="s">
        <v>70</v>
      </c>
      <c r="E758" s="14" t="s">
        <v>67</v>
      </c>
      <c r="F758" s="28">
        <v>772.98009999999999</v>
      </c>
      <c r="G758" s="13">
        <v>685.5</v>
      </c>
      <c r="H758" s="75">
        <v>1482</v>
      </c>
      <c r="I758" s="13">
        <v>2586</v>
      </c>
      <c r="J758" s="13">
        <v>3754</v>
      </c>
      <c r="K758" s="13">
        <v>2063</v>
      </c>
      <c r="L758" s="15">
        <f t="shared" si="23"/>
        <v>200.58470964304743</v>
      </c>
    </row>
    <row r="759" spans="1:12" x14ac:dyDescent="0.25">
      <c r="A759" s="13">
        <v>66</v>
      </c>
      <c r="B759" s="80" t="str">
        <f t="shared" si="22"/>
        <v>2016Hodonín</v>
      </c>
      <c r="C759" s="13">
        <v>2016</v>
      </c>
      <c r="D759" s="14" t="s">
        <v>71</v>
      </c>
      <c r="E759" s="14" t="s">
        <v>67</v>
      </c>
      <c r="F759" s="28">
        <v>423.6105</v>
      </c>
      <c r="G759" s="13">
        <v>325</v>
      </c>
      <c r="H759" s="75">
        <v>662</v>
      </c>
      <c r="I759" s="13">
        <v>3113</v>
      </c>
      <c r="J759" s="13">
        <v>3425</v>
      </c>
      <c r="K759" s="13">
        <v>1702</v>
      </c>
      <c r="L759" s="15">
        <f t="shared" si="23"/>
        <v>181.38102189781023</v>
      </c>
    </row>
    <row r="760" spans="1:12" x14ac:dyDescent="0.25">
      <c r="A760" s="13">
        <v>67</v>
      </c>
      <c r="B760" s="80" t="str">
        <f t="shared" si="22"/>
        <v>2016Jihlava</v>
      </c>
      <c r="C760" s="13">
        <v>2016</v>
      </c>
      <c r="D760" s="14" t="s">
        <v>72</v>
      </c>
      <c r="E760" s="14" t="s">
        <v>67</v>
      </c>
      <c r="F760" s="28">
        <v>258.71629999999999</v>
      </c>
      <c r="G760" s="13">
        <v>196</v>
      </c>
      <c r="H760" s="75">
        <v>378</v>
      </c>
      <c r="I760" s="13">
        <v>3043</v>
      </c>
      <c r="J760" s="13">
        <v>3162</v>
      </c>
      <c r="K760" s="13">
        <v>1064</v>
      </c>
      <c r="L760" s="15">
        <f t="shared" si="23"/>
        <v>122.82099936748892</v>
      </c>
    </row>
    <row r="761" spans="1:12" x14ac:dyDescent="0.25">
      <c r="A761" s="13">
        <v>68</v>
      </c>
      <c r="B761" s="80" t="str">
        <f t="shared" si="22"/>
        <v>2016Kroměříž</v>
      </c>
      <c r="C761" s="13">
        <v>2016</v>
      </c>
      <c r="D761" s="14" t="s">
        <v>73</v>
      </c>
      <c r="E761" s="14" t="s">
        <v>67</v>
      </c>
      <c r="F761" s="28">
        <v>247.6062</v>
      </c>
      <c r="G761" s="13">
        <v>175</v>
      </c>
      <c r="H761" s="75">
        <v>385</v>
      </c>
      <c r="I761" s="13">
        <v>2488</v>
      </c>
      <c r="J761" s="13">
        <v>2647</v>
      </c>
      <c r="K761" s="13">
        <v>816</v>
      </c>
      <c r="L761" s="15">
        <f t="shared" si="23"/>
        <v>112.51983377408386</v>
      </c>
    </row>
    <row r="762" spans="1:12" x14ac:dyDescent="0.25">
      <c r="A762" s="13">
        <v>69</v>
      </c>
      <c r="B762" s="80" t="str">
        <f t="shared" si="22"/>
        <v>2016Prostějov</v>
      </c>
      <c r="C762" s="13">
        <v>2016</v>
      </c>
      <c r="D762" s="14" t="s">
        <v>74</v>
      </c>
      <c r="E762" s="14" t="s">
        <v>67</v>
      </c>
      <c r="F762" s="28">
        <v>320.54599999999999</v>
      </c>
      <c r="G762" s="13">
        <v>252.5</v>
      </c>
      <c r="H762" s="75">
        <v>477</v>
      </c>
      <c r="I762" s="13">
        <v>2515</v>
      </c>
      <c r="J762" s="13">
        <v>2625</v>
      </c>
      <c r="K762" s="13">
        <v>1225</v>
      </c>
      <c r="L762" s="15">
        <f t="shared" si="23"/>
        <v>170.33333333333334</v>
      </c>
    </row>
    <row r="763" spans="1:12" x14ac:dyDescent="0.25">
      <c r="A763" s="13">
        <v>70</v>
      </c>
      <c r="B763" s="80" t="str">
        <f t="shared" si="22"/>
        <v>2016Třebíč</v>
      </c>
      <c r="C763" s="13">
        <v>2016</v>
      </c>
      <c r="D763" s="14" t="s">
        <v>75</v>
      </c>
      <c r="E763" s="14" t="s">
        <v>67</v>
      </c>
      <c r="F763" s="28">
        <v>239.00909999999999</v>
      </c>
      <c r="G763" s="13">
        <v>181.5</v>
      </c>
      <c r="H763" s="75">
        <v>362</v>
      </c>
      <c r="I763" s="13">
        <v>2236</v>
      </c>
      <c r="J763" s="13">
        <v>2156</v>
      </c>
      <c r="K763" s="13">
        <v>728</v>
      </c>
      <c r="L763" s="15">
        <f t="shared" si="23"/>
        <v>123.24675324675324</v>
      </c>
    </row>
    <row r="764" spans="1:12" x14ac:dyDescent="0.25">
      <c r="A764" s="13">
        <v>71</v>
      </c>
      <c r="B764" s="80" t="str">
        <f t="shared" si="22"/>
        <v>2016Uherské Hradiště</v>
      </c>
      <c r="C764" s="13">
        <v>2016</v>
      </c>
      <c r="D764" s="14" t="s">
        <v>76</v>
      </c>
      <c r="E764" s="14" t="s">
        <v>67</v>
      </c>
      <c r="F764" s="28">
        <v>379.18380000000002</v>
      </c>
      <c r="G764" s="13">
        <v>287</v>
      </c>
      <c r="H764" s="75">
        <v>734</v>
      </c>
      <c r="I764" s="13">
        <v>3312</v>
      </c>
      <c r="J764" s="13">
        <v>3528</v>
      </c>
      <c r="K764" s="13">
        <v>1652</v>
      </c>
      <c r="L764" s="15">
        <f t="shared" si="23"/>
        <v>170.9126984126984</v>
      </c>
    </row>
    <row r="765" spans="1:12" x14ac:dyDescent="0.25">
      <c r="A765" s="13">
        <v>72</v>
      </c>
      <c r="B765" s="80" t="str">
        <f t="shared" si="22"/>
        <v>2016Vyškov</v>
      </c>
      <c r="C765" s="13">
        <v>2016</v>
      </c>
      <c r="D765" s="14" t="s">
        <v>77</v>
      </c>
      <c r="E765" s="14" t="s">
        <v>67</v>
      </c>
      <c r="F765" s="28">
        <v>473.11219999999997</v>
      </c>
      <c r="G765" s="13">
        <v>345</v>
      </c>
      <c r="H765" s="75">
        <v>992</v>
      </c>
      <c r="I765" s="13">
        <v>1860</v>
      </c>
      <c r="J765" s="13">
        <v>2104</v>
      </c>
      <c r="K765" s="13">
        <v>1268</v>
      </c>
      <c r="L765" s="15">
        <f t="shared" si="23"/>
        <v>219.97148288973384</v>
      </c>
    </row>
    <row r="766" spans="1:12" x14ac:dyDescent="0.25">
      <c r="A766" s="13">
        <v>73</v>
      </c>
      <c r="B766" s="80" t="str">
        <f t="shared" si="22"/>
        <v>2016Zlín</v>
      </c>
      <c r="C766" s="13">
        <v>2016</v>
      </c>
      <c r="D766" s="14" t="s">
        <v>78</v>
      </c>
      <c r="E766" s="14" t="s">
        <v>67</v>
      </c>
      <c r="F766" s="28">
        <v>173.20939999999999</v>
      </c>
      <c r="G766" s="13">
        <v>114</v>
      </c>
      <c r="H766" s="75">
        <v>240</v>
      </c>
      <c r="I766" s="13">
        <v>4178</v>
      </c>
      <c r="J766" s="13">
        <v>4326</v>
      </c>
      <c r="K766" s="13">
        <v>1021</v>
      </c>
      <c r="L766" s="15">
        <f t="shared" si="23"/>
        <v>86.145399907535818</v>
      </c>
    </row>
    <row r="767" spans="1:12" x14ac:dyDescent="0.25">
      <c r="A767" s="13">
        <v>74</v>
      </c>
      <c r="B767" s="80" t="str">
        <f t="shared" si="22"/>
        <v>2016Znojmo</v>
      </c>
      <c r="C767" s="13">
        <v>2016</v>
      </c>
      <c r="D767" s="14" t="s">
        <v>79</v>
      </c>
      <c r="E767" s="14" t="s">
        <v>67</v>
      </c>
      <c r="F767" s="28">
        <v>330.8768</v>
      </c>
      <c r="G767" s="13">
        <v>240</v>
      </c>
      <c r="H767" s="75">
        <v>568</v>
      </c>
      <c r="I767" s="13">
        <v>2791</v>
      </c>
      <c r="J767" s="13">
        <v>3206</v>
      </c>
      <c r="K767" s="13">
        <v>1369</v>
      </c>
      <c r="L767" s="15">
        <f t="shared" si="23"/>
        <v>155.85932626325641</v>
      </c>
    </row>
    <row r="768" spans="1:12" x14ac:dyDescent="0.25">
      <c r="A768" s="13">
        <v>75</v>
      </c>
      <c r="B768" s="80" t="str">
        <f t="shared" si="22"/>
        <v>2016Žďár nad Sázavou</v>
      </c>
      <c r="C768" s="13">
        <v>2016</v>
      </c>
      <c r="D768" s="14" t="s">
        <v>80</v>
      </c>
      <c r="E768" s="14" t="s">
        <v>67</v>
      </c>
      <c r="F768" s="28">
        <v>354.01549999999997</v>
      </c>
      <c r="G768" s="13">
        <v>246</v>
      </c>
      <c r="H768" s="75">
        <v>644</v>
      </c>
      <c r="I768" s="13">
        <v>2225</v>
      </c>
      <c r="J768" s="13">
        <v>2312</v>
      </c>
      <c r="K768" s="13">
        <v>1079</v>
      </c>
      <c r="L768" s="15">
        <f t="shared" si="23"/>
        <v>170.34385813148791</v>
      </c>
    </row>
    <row r="769" spans="1:12" x14ac:dyDescent="0.25">
      <c r="A769" s="13">
        <v>76</v>
      </c>
      <c r="B769" s="80" t="str">
        <f t="shared" si="22"/>
        <v>2016Bruntál</v>
      </c>
      <c r="C769" s="13">
        <v>2016</v>
      </c>
      <c r="D769" s="14" t="s">
        <v>81</v>
      </c>
      <c r="E769" s="14" t="s">
        <v>82</v>
      </c>
      <c r="F769" s="28">
        <v>246.22020000000001</v>
      </c>
      <c r="G769" s="13">
        <v>193</v>
      </c>
      <c r="H769" s="75">
        <v>371</v>
      </c>
      <c r="I769" s="13">
        <v>3094</v>
      </c>
      <c r="J769" s="13">
        <v>3085</v>
      </c>
      <c r="K769" s="13">
        <v>1354</v>
      </c>
      <c r="L769" s="15">
        <f t="shared" si="23"/>
        <v>160.19773095623987</v>
      </c>
    </row>
    <row r="770" spans="1:12" x14ac:dyDescent="0.25">
      <c r="A770" s="13">
        <v>77</v>
      </c>
      <c r="B770" s="80" t="str">
        <f t="shared" si="22"/>
        <v>2016Frýdek-Místek</v>
      </c>
      <c r="C770" s="13">
        <v>2016</v>
      </c>
      <c r="D770" s="14" t="s">
        <v>83</v>
      </c>
      <c r="E770" s="14" t="s">
        <v>82</v>
      </c>
      <c r="F770" s="28">
        <v>234.6463</v>
      </c>
      <c r="G770" s="13">
        <v>175.5</v>
      </c>
      <c r="H770" s="75">
        <v>385</v>
      </c>
      <c r="I770" s="13">
        <v>5551</v>
      </c>
      <c r="J770" s="13">
        <v>5879</v>
      </c>
      <c r="K770" s="13">
        <v>1710</v>
      </c>
      <c r="L770" s="15">
        <f t="shared" si="23"/>
        <v>106.16601462833815</v>
      </c>
    </row>
    <row r="771" spans="1:12" x14ac:dyDescent="0.25">
      <c r="A771" s="13">
        <v>78</v>
      </c>
      <c r="B771" s="80" t="str">
        <f t="shared" si="22"/>
        <v>2016Jeseník</v>
      </c>
      <c r="C771" s="13">
        <v>2016</v>
      </c>
      <c r="D771" s="14" t="s">
        <v>84</v>
      </c>
      <c r="E771" s="14" t="s">
        <v>82</v>
      </c>
      <c r="F771" s="28">
        <v>488.15469999999999</v>
      </c>
      <c r="G771" s="13">
        <v>339</v>
      </c>
      <c r="H771" s="75">
        <v>842</v>
      </c>
      <c r="I771" s="13">
        <v>990</v>
      </c>
      <c r="J771" s="13">
        <v>1026</v>
      </c>
      <c r="K771" s="13">
        <v>518</v>
      </c>
      <c r="L771" s="15">
        <f t="shared" si="23"/>
        <v>184.27875243664718</v>
      </c>
    </row>
    <row r="772" spans="1:12" x14ac:dyDescent="0.25">
      <c r="A772" s="13">
        <v>79</v>
      </c>
      <c r="B772" s="80" t="str">
        <f t="shared" si="22"/>
        <v>2016Karviná</v>
      </c>
      <c r="C772" s="13">
        <v>2016</v>
      </c>
      <c r="D772" s="14" t="s">
        <v>85</v>
      </c>
      <c r="E772" s="14" t="s">
        <v>82</v>
      </c>
      <c r="F772" s="28">
        <v>196.14449999999999</v>
      </c>
      <c r="G772" s="13">
        <v>154</v>
      </c>
      <c r="H772" s="75">
        <v>290</v>
      </c>
      <c r="I772" s="13">
        <v>9558</v>
      </c>
      <c r="J772" s="13">
        <v>9415</v>
      </c>
      <c r="K772" s="13">
        <v>2932</v>
      </c>
      <c r="L772" s="15">
        <f t="shared" si="23"/>
        <v>113.66755177907594</v>
      </c>
    </row>
    <row r="773" spans="1:12" x14ac:dyDescent="0.25">
      <c r="A773" s="13">
        <v>80</v>
      </c>
      <c r="B773" s="80" t="str">
        <f t="shared" si="22"/>
        <v>2016Nový Jičín</v>
      </c>
      <c r="C773" s="13">
        <v>2016</v>
      </c>
      <c r="D773" s="14" t="s">
        <v>86</v>
      </c>
      <c r="E773" s="14" t="s">
        <v>82</v>
      </c>
      <c r="F773" s="28">
        <v>169.08410000000001</v>
      </c>
      <c r="G773" s="13">
        <v>124</v>
      </c>
      <c r="H773" s="75">
        <v>232</v>
      </c>
      <c r="I773" s="13">
        <v>3696</v>
      </c>
      <c r="J773" s="13">
        <v>3868</v>
      </c>
      <c r="K773" s="13">
        <v>1015</v>
      </c>
      <c r="L773" s="15">
        <f t="shared" si="23"/>
        <v>95.779472595656671</v>
      </c>
    </row>
    <row r="774" spans="1:12" x14ac:dyDescent="0.25">
      <c r="A774" s="13">
        <v>81</v>
      </c>
      <c r="B774" s="80" t="str">
        <f t="shared" si="22"/>
        <v>2016Olomouc</v>
      </c>
      <c r="C774" s="13">
        <v>2016</v>
      </c>
      <c r="D774" s="14" t="s">
        <v>87</v>
      </c>
      <c r="E774" s="14" t="s">
        <v>82</v>
      </c>
      <c r="F774" s="28">
        <v>164.042</v>
      </c>
      <c r="G774" s="13">
        <v>118</v>
      </c>
      <c r="H774" s="75">
        <v>239</v>
      </c>
      <c r="I774" s="13">
        <v>6171</v>
      </c>
      <c r="J774" s="13">
        <v>6394</v>
      </c>
      <c r="K774" s="13">
        <v>1371</v>
      </c>
      <c r="L774" s="15">
        <f t="shared" si="23"/>
        <v>78.263215514544882</v>
      </c>
    </row>
    <row r="775" spans="1:12" x14ac:dyDescent="0.25">
      <c r="A775" s="13">
        <v>82</v>
      </c>
      <c r="B775" s="80" t="str">
        <f t="shared" ref="B775:B838" si="24">CONCATENATE(C775,D775)</f>
        <v>2016Opava</v>
      </c>
      <c r="C775" s="13">
        <v>2016</v>
      </c>
      <c r="D775" s="14" t="s">
        <v>88</v>
      </c>
      <c r="E775" s="14" t="s">
        <v>82</v>
      </c>
      <c r="F775" s="28">
        <v>236.86490000000001</v>
      </c>
      <c r="G775" s="13">
        <v>165</v>
      </c>
      <c r="H775" s="75">
        <v>406</v>
      </c>
      <c r="I775" s="13">
        <v>3876</v>
      </c>
      <c r="J775" s="13">
        <v>4032</v>
      </c>
      <c r="K775" s="13">
        <v>1221</v>
      </c>
      <c r="L775" s="15">
        <f t="shared" ref="L775:L838" si="25">K775/J775*365</f>
        <v>110.53199404761904</v>
      </c>
    </row>
    <row r="776" spans="1:12" x14ac:dyDescent="0.25">
      <c r="A776" s="13">
        <v>83</v>
      </c>
      <c r="B776" s="80" t="str">
        <f t="shared" si="24"/>
        <v>2016Ostrava</v>
      </c>
      <c r="C776" s="13">
        <v>2016</v>
      </c>
      <c r="D776" s="14" t="s">
        <v>89</v>
      </c>
      <c r="E776" s="14" t="s">
        <v>82</v>
      </c>
      <c r="F776" s="28">
        <v>278.99220000000003</v>
      </c>
      <c r="G776" s="13">
        <v>188</v>
      </c>
      <c r="H776" s="75">
        <v>453</v>
      </c>
      <c r="I776" s="13">
        <v>13696</v>
      </c>
      <c r="J776" s="13">
        <v>15330</v>
      </c>
      <c r="K776" s="13">
        <v>4356</v>
      </c>
      <c r="L776" s="15">
        <f t="shared" si="25"/>
        <v>103.71428571428572</v>
      </c>
    </row>
    <row r="777" spans="1:12" x14ac:dyDescent="0.25">
      <c r="A777" s="13">
        <v>84</v>
      </c>
      <c r="B777" s="80" t="str">
        <f t="shared" si="24"/>
        <v>2016Přerov</v>
      </c>
      <c r="C777" s="13">
        <v>2016</v>
      </c>
      <c r="D777" s="14" t="s">
        <v>90</v>
      </c>
      <c r="E777" s="14" t="s">
        <v>82</v>
      </c>
      <c r="F777" s="28">
        <v>232.7552</v>
      </c>
      <c r="G777" s="13">
        <v>175</v>
      </c>
      <c r="H777" s="75">
        <v>304</v>
      </c>
      <c r="I777" s="13">
        <v>2879</v>
      </c>
      <c r="J777" s="13">
        <v>2985</v>
      </c>
      <c r="K777" s="13">
        <v>677</v>
      </c>
      <c r="L777" s="15">
        <f t="shared" si="25"/>
        <v>82.782244556113909</v>
      </c>
    </row>
    <row r="778" spans="1:12" x14ac:dyDescent="0.25">
      <c r="A778" s="13">
        <v>85</v>
      </c>
      <c r="B778" s="80" t="str">
        <f t="shared" si="24"/>
        <v>2016Šumperk</v>
      </c>
      <c r="C778" s="13">
        <v>2016</v>
      </c>
      <c r="D778" s="14" t="s">
        <v>91</v>
      </c>
      <c r="E778" s="14" t="s">
        <v>82</v>
      </c>
      <c r="F778" s="28">
        <v>394.07510000000002</v>
      </c>
      <c r="G778" s="13">
        <v>277</v>
      </c>
      <c r="H778" s="75">
        <v>722</v>
      </c>
      <c r="I778" s="13">
        <v>2428</v>
      </c>
      <c r="J778" s="13">
        <v>2558</v>
      </c>
      <c r="K778" s="13">
        <v>1197</v>
      </c>
      <c r="L778" s="15">
        <f t="shared" si="25"/>
        <v>170.79945269741987</v>
      </c>
    </row>
    <row r="779" spans="1:12" x14ac:dyDescent="0.25">
      <c r="A779" s="13">
        <v>86</v>
      </c>
      <c r="B779" s="80" t="str">
        <f t="shared" si="24"/>
        <v>2016Vsetín</v>
      </c>
      <c r="C779" s="13">
        <v>2016</v>
      </c>
      <c r="D779" s="14" t="s">
        <v>92</v>
      </c>
      <c r="E779" s="14" t="s">
        <v>82</v>
      </c>
      <c r="F779" s="28">
        <v>281.32010000000002</v>
      </c>
      <c r="G779" s="13">
        <v>230</v>
      </c>
      <c r="H779" s="75">
        <v>425</v>
      </c>
      <c r="I779" s="13">
        <v>2506</v>
      </c>
      <c r="J779" s="13">
        <v>2586</v>
      </c>
      <c r="K779" s="13">
        <v>1140</v>
      </c>
      <c r="L779" s="15">
        <f t="shared" si="25"/>
        <v>160.90487238979119</v>
      </c>
    </row>
    <row r="780" spans="1:12" x14ac:dyDescent="0.25">
      <c r="A780" s="13">
        <v>1</v>
      </c>
      <c r="B780" s="80" t="str">
        <f t="shared" si="24"/>
        <v>2017Praha 1</v>
      </c>
      <c r="C780" s="13">
        <v>2017</v>
      </c>
      <c r="D780" s="14" t="s">
        <v>2</v>
      </c>
      <c r="E780" s="14" t="s">
        <v>3</v>
      </c>
      <c r="F780" s="28">
        <v>241.12090000000001</v>
      </c>
      <c r="G780" s="13">
        <v>103</v>
      </c>
      <c r="H780" s="75">
        <v>500</v>
      </c>
      <c r="I780" s="13">
        <v>15798</v>
      </c>
      <c r="J780" s="13">
        <v>14741</v>
      </c>
      <c r="K780" s="13">
        <v>8329</v>
      </c>
      <c r="L780" s="15">
        <f t="shared" si="25"/>
        <v>206.23329489179838</v>
      </c>
    </row>
    <row r="781" spans="1:12" x14ac:dyDescent="0.25">
      <c r="A781" s="13">
        <v>2</v>
      </c>
      <c r="B781" s="80" t="str">
        <f t="shared" si="24"/>
        <v>2017Praha 2</v>
      </c>
      <c r="C781" s="13">
        <v>2017</v>
      </c>
      <c r="D781" s="14" t="s">
        <v>4</v>
      </c>
      <c r="E781" s="14" t="s">
        <v>3</v>
      </c>
      <c r="F781" s="28">
        <v>336.49970000000002</v>
      </c>
      <c r="G781" s="13">
        <v>203</v>
      </c>
      <c r="H781" s="75">
        <v>692</v>
      </c>
      <c r="I781" s="13">
        <v>6990</v>
      </c>
      <c r="J781" s="13">
        <v>6071</v>
      </c>
      <c r="K781" s="13">
        <v>5282</v>
      </c>
      <c r="L781" s="15">
        <f t="shared" si="25"/>
        <v>317.56382803492011</v>
      </c>
    </row>
    <row r="782" spans="1:12" x14ac:dyDescent="0.25">
      <c r="A782" s="13">
        <v>3</v>
      </c>
      <c r="B782" s="80" t="str">
        <f t="shared" si="24"/>
        <v>2017Praha 3</v>
      </c>
      <c r="C782" s="13">
        <v>2017</v>
      </c>
      <c r="D782" s="14" t="s">
        <v>5</v>
      </c>
      <c r="E782" s="14" t="s">
        <v>3</v>
      </c>
      <c r="F782" s="28">
        <v>225.1635</v>
      </c>
      <c r="G782" s="13">
        <v>134</v>
      </c>
      <c r="H782" s="75">
        <v>442</v>
      </c>
      <c r="I782" s="13">
        <v>4366</v>
      </c>
      <c r="J782" s="13">
        <v>4268</v>
      </c>
      <c r="K782" s="13">
        <v>1974</v>
      </c>
      <c r="L782" s="15">
        <f t="shared" si="25"/>
        <v>168.81677600749765</v>
      </c>
    </row>
    <row r="783" spans="1:12" x14ac:dyDescent="0.25">
      <c r="A783" s="13">
        <v>4</v>
      </c>
      <c r="B783" s="80" t="str">
        <f t="shared" si="24"/>
        <v>2017Praha 4</v>
      </c>
      <c r="C783" s="13">
        <v>2017</v>
      </c>
      <c r="D783" s="14" t="s">
        <v>6</v>
      </c>
      <c r="E783" s="14" t="s">
        <v>3</v>
      </c>
      <c r="F783" s="28">
        <v>255.256</v>
      </c>
      <c r="G783" s="13">
        <v>155</v>
      </c>
      <c r="H783" s="75">
        <v>456</v>
      </c>
      <c r="I783" s="13">
        <v>11976</v>
      </c>
      <c r="J783" s="13">
        <v>10277</v>
      </c>
      <c r="K783" s="13">
        <v>6105</v>
      </c>
      <c r="L783" s="15">
        <f t="shared" si="25"/>
        <v>216.82640848496641</v>
      </c>
    </row>
    <row r="784" spans="1:12" x14ac:dyDescent="0.25">
      <c r="A784" s="13">
        <v>5</v>
      </c>
      <c r="B784" s="80" t="str">
        <f t="shared" si="24"/>
        <v>2017Praha 5</v>
      </c>
      <c r="C784" s="13">
        <v>2017</v>
      </c>
      <c r="D784" s="14" t="s">
        <v>7</v>
      </c>
      <c r="E784" s="14" t="s">
        <v>3</v>
      </c>
      <c r="F784" s="28">
        <v>208.19649999999999</v>
      </c>
      <c r="G784" s="13">
        <v>127</v>
      </c>
      <c r="H784" s="75">
        <v>370</v>
      </c>
      <c r="I784" s="13">
        <v>7556</v>
      </c>
      <c r="J784" s="13">
        <v>7180</v>
      </c>
      <c r="K784" s="13">
        <v>3210</v>
      </c>
      <c r="L784" s="15">
        <f t="shared" si="25"/>
        <v>163.1824512534819</v>
      </c>
    </row>
    <row r="785" spans="1:12" x14ac:dyDescent="0.25">
      <c r="A785" s="13">
        <v>6</v>
      </c>
      <c r="B785" s="80" t="str">
        <f t="shared" si="24"/>
        <v>2017Praha 6</v>
      </c>
      <c r="C785" s="13">
        <v>2017</v>
      </c>
      <c r="D785" s="14" t="s">
        <v>8</v>
      </c>
      <c r="E785" s="14" t="s">
        <v>3</v>
      </c>
      <c r="F785" s="28">
        <v>362.11399999999998</v>
      </c>
      <c r="G785" s="13">
        <v>219</v>
      </c>
      <c r="H785" s="75">
        <v>739</v>
      </c>
      <c r="I785" s="13">
        <v>5077</v>
      </c>
      <c r="J785" s="13">
        <v>4585</v>
      </c>
      <c r="K785" s="13">
        <v>3357</v>
      </c>
      <c r="L785" s="15">
        <f t="shared" si="25"/>
        <v>267.24209378407852</v>
      </c>
    </row>
    <row r="786" spans="1:12" x14ac:dyDescent="0.25">
      <c r="A786" s="13">
        <v>7</v>
      </c>
      <c r="B786" s="80" t="str">
        <f t="shared" si="24"/>
        <v>2017Praha 7</v>
      </c>
      <c r="C786" s="13">
        <v>2017</v>
      </c>
      <c r="D786" s="14" t="s">
        <v>9</v>
      </c>
      <c r="E786" s="14" t="s">
        <v>3</v>
      </c>
      <c r="F786" s="28">
        <v>519.90459999999996</v>
      </c>
      <c r="G786" s="13">
        <v>346</v>
      </c>
      <c r="H786" s="75">
        <v>1059</v>
      </c>
      <c r="I786" s="13">
        <v>3379</v>
      </c>
      <c r="J786" s="13">
        <v>2825</v>
      </c>
      <c r="K786" s="13">
        <v>2758</v>
      </c>
      <c r="L786" s="15">
        <f t="shared" si="25"/>
        <v>356.34336283185843</v>
      </c>
    </row>
    <row r="787" spans="1:12" x14ac:dyDescent="0.25">
      <c r="A787" s="13">
        <v>8</v>
      </c>
      <c r="B787" s="80" t="str">
        <f t="shared" si="24"/>
        <v>2017Praha 8</v>
      </c>
      <c r="C787" s="13">
        <v>2017</v>
      </c>
      <c r="D787" s="14" t="s">
        <v>10</v>
      </c>
      <c r="E787" s="14" t="s">
        <v>3</v>
      </c>
      <c r="F787" s="28">
        <v>481.25400000000002</v>
      </c>
      <c r="G787" s="13">
        <v>352</v>
      </c>
      <c r="H787" s="75">
        <v>975</v>
      </c>
      <c r="I787" s="13">
        <v>5372</v>
      </c>
      <c r="J787" s="13">
        <v>5497</v>
      </c>
      <c r="K787" s="13">
        <v>3930</v>
      </c>
      <c r="L787" s="15">
        <f t="shared" si="25"/>
        <v>260.95142805166455</v>
      </c>
    </row>
    <row r="788" spans="1:12" x14ac:dyDescent="0.25">
      <c r="A788" s="13">
        <v>9</v>
      </c>
      <c r="B788" s="80" t="str">
        <f t="shared" si="24"/>
        <v>2017Praha 9</v>
      </c>
      <c r="C788" s="13">
        <v>2017</v>
      </c>
      <c r="D788" s="14" t="s">
        <v>11</v>
      </c>
      <c r="E788" s="14" t="s">
        <v>3</v>
      </c>
      <c r="F788" s="28">
        <v>403.41120000000001</v>
      </c>
      <c r="G788" s="13">
        <v>259</v>
      </c>
      <c r="H788" s="75">
        <v>845</v>
      </c>
      <c r="I788" s="13">
        <v>6324</v>
      </c>
      <c r="J788" s="13">
        <v>6843</v>
      </c>
      <c r="K788" s="13">
        <v>2883</v>
      </c>
      <c r="L788" s="15">
        <f t="shared" si="25"/>
        <v>153.77685225778168</v>
      </c>
    </row>
    <row r="789" spans="1:12" x14ac:dyDescent="0.25">
      <c r="A789" s="13">
        <v>10</v>
      </c>
      <c r="B789" s="80" t="str">
        <f t="shared" si="24"/>
        <v>2017Praha 10</v>
      </c>
      <c r="C789" s="13">
        <v>2017</v>
      </c>
      <c r="D789" s="14" t="s">
        <v>12</v>
      </c>
      <c r="E789" s="14" t="s">
        <v>3</v>
      </c>
      <c r="F789" s="28">
        <v>268.70490000000001</v>
      </c>
      <c r="G789" s="13">
        <v>177</v>
      </c>
      <c r="H789" s="75">
        <v>469</v>
      </c>
      <c r="I789" s="13">
        <v>7580</v>
      </c>
      <c r="J789" s="13">
        <v>7261</v>
      </c>
      <c r="K789" s="13">
        <v>3069</v>
      </c>
      <c r="L789" s="15">
        <f t="shared" si="25"/>
        <v>154.2742046550062</v>
      </c>
    </row>
    <row r="790" spans="1:12" x14ac:dyDescent="0.25">
      <c r="A790" s="13">
        <v>11</v>
      </c>
      <c r="B790" s="80" t="str">
        <f t="shared" si="24"/>
        <v>2017Beroun</v>
      </c>
      <c r="C790" s="13">
        <v>2017</v>
      </c>
      <c r="D790" s="14" t="s">
        <v>13</v>
      </c>
      <c r="E790" s="14" t="s">
        <v>14</v>
      </c>
      <c r="F790" s="28">
        <v>225.5471</v>
      </c>
      <c r="G790" s="13">
        <v>157</v>
      </c>
      <c r="H790" s="75">
        <v>370</v>
      </c>
      <c r="I790" s="13">
        <v>2305</v>
      </c>
      <c r="J790" s="13">
        <v>2258</v>
      </c>
      <c r="K790" s="13">
        <v>560</v>
      </c>
      <c r="L790" s="15">
        <f t="shared" si="25"/>
        <v>90.522586359610273</v>
      </c>
    </row>
    <row r="791" spans="1:12" x14ac:dyDescent="0.25">
      <c r="A791" s="13">
        <v>12</v>
      </c>
      <c r="B791" s="80" t="str">
        <f t="shared" si="24"/>
        <v>2017Benešov</v>
      </c>
      <c r="C791" s="13">
        <v>2017</v>
      </c>
      <c r="D791" s="14" t="s">
        <v>15</v>
      </c>
      <c r="E791" s="14" t="s">
        <v>14</v>
      </c>
      <c r="F791" s="28">
        <v>147.02500000000001</v>
      </c>
      <c r="G791" s="13">
        <v>116</v>
      </c>
      <c r="H791" s="75">
        <v>212</v>
      </c>
      <c r="I791" s="13">
        <v>2333</v>
      </c>
      <c r="J791" s="13">
        <v>2267</v>
      </c>
      <c r="K791" s="13">
        <v>943</v>
      </c>
      <c r="L791" s="15">
        <f t="shared" si="25"/>
        <v>151.82840758711953</v>
      </c>
    </row>
    <row r="792" spans="1:12" x14ac:dyDescent="0.25">
      <c r="A792" s="13">
        <v>13</v>
      </c>
      <c r="B792" s="80" t="str">
        <f t="shared" si="24"/>
        <v>2017Kladno</v>
      </c>
      <c r="C792" s="13">
        <v>2017</v>
      </c>
      <c r="D792" s="14" t="s">
        <v>16</v>
      </c>
      <c r="E792" s="14" t="s">
        <v>14</v>
      </c>
      <c r="F792" s="28">
        <v>168.2628</v>
      </c>
      <c r="G792" s="13">
        <v>126</v>
      </c>
      <c r="H792" s="75">
        <v>272</v>
      </c>
      <c r="I792" s="13">
        <v>5023</v>
      </c>
      <c r="J792" s="13">
        <v>5302</v>
      </c>
      <c r="K792" s="13">
        <v>1230</v>
      </c>
      <c r="L792" s="15">
        <f t="shared" si="25"/>
        <v>84.67559411542814</v>
      </c>
    </row>
    <row r="793" spans="1:12" x14ac:dyDescent="0.25">
      <c r="A793" s="13">
        <v>14</v>
      </c>
      <c r="B793" s="80" t="str">
        <f t="shared" si="24"/>
        <v>2017Kolín</v>
      </c>
      <c r="C793" s="13">
        <v>2017</v>
      </c>
      <c r="D793" s="14" t="s">
        <v>17</v>
      </c>
      <c r="E793" s="14" t="s">
        <v>14</v>
      </c>
      <c r="F793" s="28">
        <v>212.852</v>
      </c>
      <c r="G793" s="13">
        <v>158</v>
      </c>
      <c r="H793" s="75">
        <v>329</v>
      </c>
      <c r="I793" s="13">
        <v>3147</v>
      </c>
      <c r="J793" s="13">
        <v>3034</v>
      </c>
      <c r="K793" s="13">
        <v>1097</v>
      </c>
      <c r="L793" s="15">
        <f t="shared" si="25"/>
        <v>131.97264337508238</v>
      </c>
    </row>
    <row r="794" spans="1:12" x14ac:dyDescent="0.25">
      <c r="A794" s="13">
        <v>15</v>
      </c>
      <c r="B794" s="80" t="str">
        <f t="shared" si="24"/>
        <v>2017Kutná Hora</v>
      </c>
      <c r="C794" s="13">
        <v>2017</v>
      </c>
      <c r="D794" s="14" t="s">
        <v>18</v>
      </c>
      <c r="E794" s="14" t="s">
        <v>14</v>
      </c>
      <c r="F794" s="28">
        <v>153.47970000000001</v>
      </c>
      <c r="G794" s="13">
        <v>110</v>
      </c>
      <c r="H794" s="75">
        <v>211.5</v>
      </c>
      <c r="I794" s="13">
        <v>1763</v>
      </c>
      <c r="J794" s="13">
        <v>1781</v>
      </c>
      <c r="K794" s="13">
        <v>227</v>
      </c>
      <c r="L794" s="15">
        <f t="shared" si="25"/>
        <v>46.521617069062323</v>
      </c>
    </row>
    <row r="795" spans="1:12" x14ac:dyDescent="0.25">
      <c r="A795" s="13">
        <v>16</v>
      </c>
      <c r="B795" s="80" t="str">
        <f t="shared" si="24"/>
        <v>2017Mělník</v>
      </c>
      <c r="C795" s="13">
        <v>2017</v>
      </c>
      <c r="D795" s="14" t="s">
        <v>19</v>
      </c>
      <c r="E795" s="14" t="s">
        <v>14</v>
      </c>
      <c r="F795" s="28">
        <v>227.06630000000001</v>
      </c>
      <c r="G795" s="13">
        <v>174</v>
      </c>
      <c r="H795" s="75">
        <v>381</v>
      </c>
      <c r="I795" s="13">
        <v>2692</v>
      </c>
      <c r="J795" s="13">
        <v>2967</v>
      </c>
      <c r="K795" s="13">
        <v>788</v>
      </c>
      <c r="L795" s="15">
        <f t="shared" si="25"/>
        <v>96.939669700033704</v>
      </c>
    </row>
    <row r="796" spans="1:12" x14ac:dyDescent="0.25">
      <c r="A796" s="13">
        <v>17</v>
      </c>
      <c r="B796" s="80" t="str">
        <f t="shared" si="24"/>
        <v>2017Mladá Boleslav</v>
      </c>
      <c r="C796" s="13">
        <v>2017</v>
      </c>
      <c r="D796" s="14" t="s">
        <v>20</v>
      </c>
      <c r="E796" s="14" t="s">
        <v>14</v>
      </c>
      <c r="F796" s="28">
        <v>151.74959999999999</v>
      </c>
      <c r="G796" s="13">
        <v>120</v>
      </c>
      <c r="H796" s="75">
        <v>216</v>
      </c>
      <c r="I796" s="13">
        <v>3322</v>
      </c>
      <c r="J796" s="13">
        <v>3133</v>
      </c>
      <c r="K796" s="13">
        <v>725</v>
      </c>
      <c r="L796" s="15">
        <f t="shared" si="25"/>
        <v>84.463772741781042</v>
      </c>
    </row>
    <row r="797" spans="1:12" x14ac:dyDescent="0.25">
      <c r="A797" s="13">
        <v>18</v>
      </c>
      <c r="B797" s="80" t="str">
        <f t="shared" si="24"/>
        <v>2017Nymburk</v>
      </c>
      <c r="C797" s="13">
        <v>2017</v>
      </c>
      <c r="D797" s="14" t="s">
        <v>21</v>
      </c>
      <c r="E797" s="14" t="s">
        <v>14</v>
      </c>
      <c r="F797" s="28">
        <v>176.1163</v>
      </c>
      <c r="G797" s="13">
        <v>138</v>
      </c>
      <c r="H797" s="75">
        <v>237</v>
      </c>
      <c r="I797" s="13">
        <v>2490</v>
      </c>
      <c r="J797" s="13">
        <v>2408</v>
      </c>
      <c r="K797" s="13">
        <v>630</v>
      </c>
      <c r="L797" s="15">
        <f t="shared" si="25"/>
        <v>95.494186046511629</v>
      </c>
    </row>
    <row r="798" spans="1:12" x14ac:dyDescent="0.25">
      <c r="A798" s="13">
        <v>19</v>
      </c>
      <c r="B798" s="80" t="str">
        <f t="shared" si="24"/>
        <v>2017Praha-Východ</v>
      </c>
      <c r="C798" s="13">
        <v>2017</v>
      </c>
      <c r="D798" s="14" t="s">
        <v>134</v>
      </c>
      <c r="E798" s="14" t="s">
        <v>14</v>
      </c>
      <c r="F798" s="28">
        <v>201.65430000000001</v>
      </c>
      <c r="G798" s="13">
        <v>115</v>
      </c>
      <c r="H798" s="75">
        <v>365.5</v>
      </c>
      <c r="I798" s="13">
        <v>4699</v>
      </c>
      <c r="J798" s="13">
        <v>4612</v>
      </c>
      <c r="K798" s="13">
        <v>1289</v>
      </c>
      <c r="L798" s="15">
        <f t="shared" si="25"/>
        <v>102.01322636600175</v>
      </c>
    </row>
    <row r="799" spans="1:12" x14ac:dyDescent="0.25">
      <c r="A799" s="13">
        <v>20</v>
      </c>
      <c r="B799" s="80" t="str">
        <f t="shared" si="24"/>
        <v>2017Praha-Západ</v>
      </c>
      <c r="C799" s="13">
        <v>2017</v>
      </c>
      <c r="D799" s="14" t="s">
        <v>135</v>
      </c>
      <c r="E799" s="14" t="s">
        <v>14</v>
      </c>
      <c r="F799" s="28">
        <v>220.5829</v>
      </c>
      <c r="G799" s="13">
        <v>134</v>
      </c>
      <c r="H799" s="75">
        <v>385</v>
      </c>
      <c r="I799" s="13">
        <v>4049</v>
      </c>
      <c r="J799" s="13">
        <v>3911</v>
      </c>
      <c r="K799" s="13">
        <v>1119</v>
      </c>
      <c r="L799" s="15">
        <f t="shared" si="25"/>
        <v>104.43237023779086</v>
      </c>
    </row>
    <row r="800" spans="1:12" x14ac:dyDescent="0.25">
      <c r="A800" s="13">
        <v>21</v>
      </c>
      <c r="B800" s="80" t="str">
        <f t="shared" si="24"/>
        <v>2017Příbram</v>
      </c>
      <c r="C800" s="13">
        <v>2017</v>
      </c>
      <c r="D800" s="14" t="s">
        <v>22</v>
      </c>
      <c r="E800" s="14" t="s">
        <v>14</v>
      </c>
      <c r="F800" s="28">
        <v>172.4332</v>
      </c>
      <c r="G800" s="13">
        <v>129</v>
      </c>
      <c r="H800" s="75">
        <v>253</v>
      </c>
      <c r="I800" s="13">
        <v>2794</v>
      </c>
      <c r="J800" s="13">
        <v>2731</v>
      </c>
      <c r="K800" s="13">
        <v>494</v>
      </c>
      <c r="L800" s="15">
        <f t="shared" si="25"/>
        <v>66.023434639326254</v>
      </c>
    </row>
    <row r="801" spans="1:12" x14ac:dyDescent="0.25">
      <c r="A801" s="13">
        <v>22</v>
      </c>
      <c r="B801" s="80" t="str">
        <f t="shared" si="24"/>
        <v>2017Rakovník</v>
      </c>
      <c r="C801" s="13">
        <v>2017</v>
      </c>
      <c r="D801" s="14" t="s">
        <v>23</v>
      </c>
      <c r="E801" s="14" t="s">
        <v>14</v>
      </c>
      <c r="F801" s="28">
        <v>223.9701</v>
      </c>
      <c r="G801" s="13">
        <v>173.5</v>
      </c>
      <c r="H801" s="75">
        <v>430</v>
      </c>
      <c r="I801" s="13">
        <v>1785</v>
      </c>
      <c r="J801" s="13">
        <v>1721</v>
      </c>
      <c r="K801" s="13">
        <v>307</v>
      </c>
      <c r="L801" s="15">
        <f t="shared" si="25"/>
        <v>65.110400929692034</v>
      </c>
    </row>
    <row r="802" spans="1:12" x14ac:dyDescent="0.25">
      <c r="A802" s="13">
        <v>23</v>
      </c>
      <c r="B802" s="80" t="str">
        <f t="shared" si="24"/>
        <v>2017České Budějovice</v>
      </c>
      <c r="C802" s="13">
        <v>2017</v>
      </c>
      <c r="D802" s="14" t="s">
        <v>24</v>
      </c>
      <c r="E802" s="14" t="s">
        <v>25</v>
      </c>
      <c r="F802" s="28">
        <v>150.9563</v>
      </c>
      <c r="G802" s="13">
        <v>120</v>
      </c>
      <c r="H802" s="75">
        <v>205</v>
      </c>
      <c r="I802" s="13">
        <v>6191</v>
      </c>
      <c r="J802" s="13">
        <v>6605</v>
      </c>
      <c r="K802" s="13">
        <v>1093</v>
      </c>
      <c r="L802" s="15">
        <f t="shared" si="25"/>
        <v>60.400454201362599</v>
      </c>
    </row>
    <row r="803" spans="1:12" x14ac:dyDescent="0.25">
      <c r="A803" s="13">
        <v>24</v>
      </c>
      <c r="B803" s="80" t="str">
        <f t="shared" si="24"/>
        <v>2017Český Krumlov</v>
      </c>
      <c r="C803" s="13">
        <v>2017</v>
      </c>
      <c r="D803" s="14" t="s">
        <v>26</v>
      </c>
      <c r="E803" s="14" t="s">
        <v>25</v>
      </c>
      <c r="F803" s="28">
        <v>199.54910000000001</v>
      </c>
      <c r="G803" s="13">
        <v>151</v>
      </c>
      <c r="H803" s="75">
        <v>288</v>
      </c>
      <c r="I803" s="13">
        <v>1976</v>
      </c>
      <c r="J803" s="13">
        <v>1883</v>
      </c>
      <c r="K803" s="13">
        <v>371</v>
      </c>
      <c r="L803" s="15">
        <f t="shared" si="25"/>
        <v>71.914498141263934</v>
      </c>
    </row>
    <row r="804" spans="1:12" x14ac:dyDescent="0.25">
      <c r="A804" s="13">
        <v>25</v>
      </c>
      <c r="B804" s="80" t="str">
        <f t="shared" si="24"/>
        <v>2017Jindřichův Hradec</v>
      </c>
      <c r="C804" s="13">
        <v>2017</v>
      </c>
      <c r="D804" s="14" t="s">
        <v>27</v>
      </c>
      <c r="E804" s="14" t="s">
        <v>25</v>
      </c>
      <c r="F804" s="28">
        <v>257.5677</v>
      </c>
      <c r="G804" s="13">
        <v>218</v>
      </c>
      <c r="H804" s="75">
        <v>426</v>
      </c>
      <c r="I804" s="13">
        <v>1737</v>
      </c>
      <c r="J804" s="13">
        <v>1727</v>
      </c>
      <c r="K804" s="13">
        <v>401</v>
      </c>
      <c r="L804" s="15">
        <f t="shared" si="25"/>
        <v>84.751013317892287</v>
      </c>
    </row>
    <row r="805" spans="1:12" x14ac:dyDescent="0.25">
      <c r="A805" s="13">
        <v>26</v>
      </c>
      <c r="B805" s="80" t="str">
        <f t="shared" si="24"/>
        <v>2017Pelhřimov</v>
      </c>
      <c r="C805" s="13">
        <v>2017</v>
      </c>
      <c r="D805" s="14" t="s">
        <v>28</v>
      </c>
      <c r="E805" s="14" t="s">
        <v>25</v>
      </c>
      <c r="F805" s="28">
        <v>185.5548</v>
      </c>
      <c r="G805" s="13">
        <v>133</v>
      </c>
      <c r="H805" s="75">
        <v>323</v>
      </c>
      <c r="I805" s="13">
        <v>828</v>
      </c>
      <c r="J805" s="13">
        <v>863</v>
      </c>
      <c r="K805" s="13">
        <v>171</v>
      </c>
      <c r="L805" s="15">
        <f t="shared" si="25"/>
        <v>72.323290845886447</v>
      </c>
    </row>
    <row r="806" spans="1:12" x14ac:dyDescent="0.25">
      <c r="A806" s="13">
        <v>27</v>
      </c>
      <c r="B806" s="80" t="str">
        <f t="shared" si="24"/>
        <v>2017Písek</v>
      </c>
      <c r="C806" s="13">
        <v>2017</v>
      </c>
      <c r="D806" s="14" t="s">
        <v>29</v>
      </c>
      <c r="E806" s="14" t="s">
        <v>25</v>
      </c>
      <c r="F806" s="28">
        <v>239.92400000000001</v>
      </c>
      <c r="G806" s="13">
        <v>174</v>
      </c>
      <c r="H806" s="75">
        <v>395</v>
      </c>
      <c r="I806" s="13">
        <v>1780</v>
      </c>
      <c r="J806" s="13">
        <v>1716</v>
      </c>
      <c r="K806" s="13">
        <v>458</v>
      </c>
      <c r="L806" s="15">
        <f t="shared" si="25"/>
        <v>97.418414918414925</v>
      </c>
    </row>
    <row r="807" spans="1:12" x14ac:dyDescent="0.25">
      <c r="A807" s="13">
        <v>28</v>
      </c>
      <c r="B807" s="80" t="str">
        <f t="shared" si="24"/>
        <v>2017Prachatice</v>
      </c>
      <c r="C807" s="13">
        <v>2017</v>
      </c>
      <c r="D807" s="14" t="s">
        <v>30</v>
      </c>
      <c r="E807" s="14" t="s">
        <v>25</v>
      </c>
      <c r="F807" s="28">
        <v>209.90309999999999</v>
      </c>
      <c r="G807" s="13">
        <v>181</v>
      </c>
      <c r="H807" s="75">
        <v>302</v>
      </c>
      <c r="I807" s="13">
        <v>1053</v>
      </c>
      <c r="J807" s="13">
        <v>1123</v>
      </c>
      <c r="K807" s="13">
        <v>254</v>
      </c>
      <c r="L807" s="15">
        <f t="shared" si="25"/>
        <v>82.555654496883349</v>
      </c>
    </row>
    <row r="808" spans="1:12" x14ac:dyDescent="0.25">
      <c r="A808" s="13">
        <v>29</v>
      </c>
      <c r="B808" s="80" t="str">
        <f t="shared" si="24"/>
        <v>2017Strakonice</v>
      </c>
      <c r="C808" s="13">
        <v>2017</v>
      </c>
      <c r="D808" s="14" t="s">
        <v>31</v>
      </c>
      <c r="E808" s="14" t="s">
        <v>25</v>
      </c>
      <c r="F808" s="28">
        <v>172.2997</v>
      </c>
      <c r="G808" s="13">
        <v>139.5</v>
      </c>
      <c r="H808" s="75">
        <v>279</v>
      </c>
      <c r="I808" s="13">
        <v>1315</v>
      </c>
      <c r="J808" s="13">
        <v>1312</v>
      </c>
      <c r="K808" s="13">
        <v>270</v>
      </c>
      <c r="L808" s="15">
        <f t="shared" si="25"/>
        <v>75.114329268292678</v>
      </c>
    </row>
    <row r="809" spans="1:12" x14ac:dyDescent="0.25">
      <c r="A809" s="13">
        <v>30</v>
      </c>
      <c r="B809" s="80" t="str">
        <f t="shared" si="24"/>
        <v>2017Tábor</v>
      </c>
      <c r="C809" s="13">
        <v>2017</v>
      </c>
      <c r="D809" s="14" t="s">
        <v>32</v>
      </c>
      <c r="E809" s="14" t="s">
        <v>25</v>
      </c>
      <c r="F809" s="28">
        <v>182.05520000000001</v>
      </c>
      <c r="G809" s="13">
        <v>155</v>
      </c>
      <c r="H809" s="75">
        <v>265</v>
      </c>
      <c r="I809" s="13">
        <v>2376</v>
      </c>
      <c r="J809" s="13">
        <v>2441</v>
      </c>
      <c r="K809" s="13">
        <v>454</v>
      </c>
      <c r="L809" s="15">
        <f t="shared" si="25"/>
        <v>67.886112249078238</v>
      </c>
    </row>
    <row r="810" spans="1:12" x14ac:dyDescent="0.25">
      <c r="A810" s="13">
        <v>31</v>
      </c>
      <c r="B810" s="80" t="str">
        <f t="shared" si="24"/>
        <v>2017Domažlice</v>
      </c>
      <c r="C810" s="13">
        <v>2017</v>
      </c>
      <c r="D810" s="14" t="s">
        <v>33</v>
      </c>
      <c r="E810" s="14" t="s">
        <v>34</v>
      </c>
      <c r="F810" s="28">
        <v>153.82089999999999</v>
      </c>
      <c r="G810" s="13">
        <v>103</v>
      </c>
      <c r="H810" s="75">
        <v>200</v>
      </c>
      <c r="I810" s="13">
        <v>1786</v>
      </c>
      <c r="J810" s="13">
        <v>1829</v>
      </c>
      <c r="K810" s="13">
        <v>370</v>
      </c>
      <c r="L810" s="15">
        <f t="shared" si="25"/>
        <v>73.838162930563158</v>
      </c>
    </row>
    <row r="811" spans="1:12" x14ac:dyDescent="0.25">
      <c r="A811" s="13">
        <v>32</v>
      </c>
      <c r="B811" s="80" t="str">
        <f t="shared" si="24"/>
        <v>2017Cheb</v>
      </c>
      <c r="C811" s="13">
        <v>2017</v>
      </c>
      <c r="D811" s="14" t="s">
        <v>35</v>
      </c>
      <c r="E811" s="14" t="s">
        <v>34</v>
      </c>
      <c r="F811" s="28">
        <v>244.60159999999999</v>
      </c>
      <c r="G811" s="13">
        <v>157</v>
      </c>
      <c r="H811" s="75">
        <v>492</v>
      </c>
      <c r="I811" s="13">
        <v>2903</v>
      </c>
      <c r="J811" s="13">
        <v>2878</v>
      </c>
      <c r="K811" s="13">
        <v>1198</v>
      </c>
      <c r="L811" s="15">
        <f t="shared" si="25"/>
        <v>151.93537178596247</v>
      </c>
    </row>
    <row r="812" spans="1:12" x14ac:dyDescent="0.25">
      <c r="A812" s="13">
        <v>33</v>
      </c>
      <c r="B812" s="80" t="str">
        <f t="shared" si="24"/>
        <v>2017Karlovy Vary</v>
      </c>
      <c r="C812" s="13">
        <v>2017</v>
      </c>
      <c r="D812" s="14" t="s">
        <v>36</v>
      </c>
      <c r="E812" s="14" t="s">
        <v>34</v>
      </c>
      <c r="F812" s="28">
        <v>173.88679999999999</v>
      </c>
      <c r="G812" s="13">
        <v>135</v>
      </c>
      <c r="H812" s="75">
        <v>258</v>
      </c>
      <c r="I812" s="13">
        <v>3645</v>
      </c>
      <c r="J812" s="13">
        <v>3709</v>
      </c>
      <c r="K812" s="13">
        <v>726</v>
      </c>
      <c r="L812" s="15">
        <f t="shared" si="25"/>
        <v>71.445133459153411</v>
      </c>
    </row>
    <row r="813" spans="1:12" x14ac:dyDescent="0.25">
      <c r="A813" s="13">
        <v>34</v>
      </c>
      <c r="B813" s="80" t="str">
        <f t="shared" si="24"/>
        <v>2017Klatovy</v>
      </c>
      <c r="C813" s="13">
        <v>2017</v>
      </c>
      <c r="D813" s="14" t="s">
        <v>37</v>
      </c>
      <c r="E813" s="14" t="s">
        <v>34</v>
      </c>
      <c r="F813" s="28">
        <v>221.0487</v>
      </c>
      <c r="G813" s="13">
        <v>126</v>
      </c>
      <c r="H813" s="75">
        <v>302</v>
      </c>
      <c r="I813" s="13">
        <v>1698</v>
      </c>
      <c r="J813" s="13">
        <v>1697</v>
      </c>
      <c r="K813" s="13">
        <v>472</v>
      </c>
      <c r="L813" s="15">
        <f t="shared" si="25"/>
        <v>101.52032999410726</v>
      </c>
    </row>
    <row r="814" spans="1:12" x14ac:dyDescent="0.25">
      <c r="A814" s="13">
        <v>35</v>
      </c>
      <c r="B814" s="80" t="str">
        <f t="shared" si="24"/>
        <v>2017Plzeň-jih</v>
      </c>
      <c r="C814" s="13">
        <v>2017</v>
      </c>
      <c r="D814" s="14" t="s">
        <v>38</v>
      </c>
      <c r="E814" s="14" t="s">
        <v>34</v>
      </c>
      <c r="F814" s="28">
        <v>168.79130000000001</v>
      </c>
      <c r="G814" s="13">
        <v>136</v>
      </c>
      <c r="H814" s="75">
        <v>265</v>
      </c>
      <c r="I814" s="13">
        <v>1708</v>
      </c>
      <c r="J814" s="13">
        <v>1585</v>
      </c>
      <c r="K814" s="13">
        <v>471</v>
      </c>
      <c r="L814" s="15">
        <f t="shared" si="25"/>
        <v>108.46372239747633</v>
      </c>
    </row>
    <row r="815" spans="1:12" x14ac:dyDescent="0.25">
      <c r="A815" s="13">
        <v>36</v>
      </c>
      <c r="B815" s="80" t="str">
        <f t="shared" si="24"/>
        <v>2017Plzeň-Město</v>
      </c>
      <c r="C815" s="13">
        <v>2017</v>
      </c>
      <c r="D815" s="14" t="s">
        <v>136</v>
      </c>
      <c r="E815" s="14" t="s">
        <v>34</v>
      </c>
      <c r="F815" s="28">
        <v>234.30019999999999</v>
      </c>
      <c r="G815" s="13">
        <v>175</v>
      </c>
      <c r="H815" s="75">
        <v>354</v>
      </c>
      <c r="I815" s="13">
        <v>7789</v>
      </c>
      <c r="J815" s="13">
        <v>8003</v>
      </c>
      <c r="K815" s="13">
        <v>3093</v>
      </c>
      <c r="L815" s="15">
        <f t="shared" si="25"/>
        <v>141.06522554042235</v>
      </c>
    </row>
    <row r="816" spans="1:12" x14ac:dyDescent="0.25">
      <c r="A816" s="13">
        <v>37</v>
      </c>
      <c r="B816" s="80" t="str">
        <f t="shared" si="24"/>
        <v>2017Plzeň-sever</v>
      </c>
      <c r="C816" s="13">
        <v>2017</v>
      </c>
      <c r="D816" s="14" t="s">
        <v>39</v>
      </c>
      <c r="E816" s="14" t="s">
        <v>34</v>
      </c>
      <c r="F816" s="28">
        <v>166.54159999999999</v>
      </c>
      <c r="G816" s="13">
        <v>115</v>
      </c>
      <c r="H816" s="75">
        <v>289</v>
      </c>
      <c r="I816" s="13">
        <v>2557</v>
      </c>
      <c r="J816" s="13">
        <v>2606</v>
      </c>
      <c r="K816" s="13">
        <v>790</v>
      </c>
      <c r="L816" s="15">
        <f t="shared" si="25"/>
        <v>110.64850345356869</v>
      </c>
    </row>
    <row r="817" spans="1:12" x14ac:dyDescent="0.25">
      <c r="A817" s="13">
        <v>38</v>
      </c>
      <c r="B817" s="80" t="str">
        <f t="shared" si="24"/>
        <v>2017Rokycany</v>
      </c>
      <c r="C817" s="13">
        <v>2017</v>
      </c>
      <c r="D817" s="14" t="s">
        <v>40</v>
      </c>
      <c r="E817" s="14" t="s">
        <v>34</v>
      </c>
      <c r="F817" s="28">
        <v>184.5795</v>
      </c>
      <c r="G817" s="13">
        <v>132.5</v>
      </c>
      <c r="H817" s="75">
        <v>259</v>
      </c>
      <c r="I817" s="13">
        <v>1371</v>
      </c>
      <c r="J817" s="13">
        <v>1372</v>
      </c>
      <c r="K817" s="13">
        <v>378</v>
      </c>
      <c r="L817" s="15">
        <f t="shared" si="25"/>
        <v>100.5612244897959</v>
      </c>
    </row>
    <row r="818" spans="1:12" x14ac:dyDescent="0.25">
      <c r="A818" s="13">
        <v>39</v>
      </c>
      <c r="B818" s="80" t="str">
        <f t="shared" si="24"/>
        <v>2017Sokolov</v>
      </c>
      <c r="C818" s="13">
        <v>2017</v>
      </c>
      <c r="D818" s="14" t="s">
        <v>41</v>
      </c>
      <c r="E818" s="14" t="s">
        <v>34</v>
      </c>
      <c r="F818" s="28">
        <v>170.9632</v>
      </c>
      <c r="G818" s="13">
        <v>127</v>
      </c>
      <c r="H818" s="75">
        <v>239</v>
      </c>
      <c r="I818" s="13">
        <v>3390</v>
      </c>
      <c r="J818" s="13">
        <v>3487</v>
      </c>
      <c r="K818" s="13">
        <v>723</v>
      </c>
      <c r="L818" s="15">
        <f t="shared" si="25"/>
        <v>75.679667335818749</v>
      </c>
    </row>
    <row r="819" spans="1:12" x14ac:dyDescent="0.25">
      <c r="A819" s="13">
        <v>40</v>
      </c>
      <c r="B819" s="80" t="str">
        <f t="shared" si="24"/>
        <v>2017Tachov</v>
      </c>
      <c r="C819" s="13">
        <v>2017</v>
      </c>
      <c r="D819" s="14" t="s">
        <v>42</v>
      </c>
      <c r="E819" s="14" t="s">
        <v>34</v>
      </c>
      <c r="F819" s="28">
        <v>213.63290000000001</v>
      </c>
      <c r="G819" s="13">
        <v>156</v>
      </c>
      <c r="H819" s="75">
        <v>336</v>
      </c>
      <c r="I819" s="13">
        <v>1700</v>
      </c>
      <c r="J819" s="13">
        <v>1753</v>
      </c>
      <c r="K819" s="13">
        <v>588</v>
      </c>
      <c r="L819" s="15">
        <f t="shared" si="25"/>
        <v>122.43011979463776</v>
      </c>
    </row>
    <row r="820" spans="1:12" x14ac:dyDescent="0.25">
      <c r="A820" s="13">
        <v>41</v>
      </c>
      <c r="B820" s="80" t="str">
        <f t="shared" si="24"/>
        <v>2017Česká Lípa</v>
      </c>
      <c r="C820" s="13">
        <v>2017</v>
      </c>
      <c r="D820" s="14" t="s">
        <v>43</v>
      </c>
      <c r="E820" s="14" t="s">
        <v>44</v>
      </c>
      <c r="F820" s="28">
        <v>268.28039999999999</v>
      </c>
      <c r="G820" s="13">
        <v>178</v>
      </c>
      <c r="H820" s="75">
        <v>493</v>
      </c>
      <c r="I820" s="13">
        <v>3359</v>
      </c>
      <c r="J820" s="13">
        <v>3382</v>
      </c>
      <c r="K820" s="13">
        <v>1501</v>
      </c>
      <c r="L820" s="15">
        <f t="shared" si="25"/>
        <v>161.99438202247191</v>
      </c>
    </row>
    <row r="821" spans="1:12" x14ac:dyDescent="0.25">
      <c r="A821" s="13">
        <v>42</v>
      </c>
      <c r="B821" s="80" t="str">
        <f t="shared" si="24"/>
        <v>2017Děčín</v>
      </c>
      <c r="C821" s="13">
        <v>2017</v>
      </c>
      <c r="D821" s="14" t="s">
        <v>45</v>
      </c>
      <c r="E821" s="14" t="s">
        <v>44</v>
      </c>
      <c r="F821" s="28">
        <v>360.33390000000003</v>
      </c>
      <c r="G821" s="13">
        <v>248</v>
      </c>
      <c r="H821" s="75">
        <v>643</v>
      </c>
      <c r="I821" s="13">
        <v>4326</v>
      </c>
      <c r="J821" s="13">
        <v>4401</v>
      </c>
      <c r="K821" s="13">
        <v>2002</v>
      </c>
      <c r="L821" s="15">
        <f t="shared" si="25"/>
        <v>166.03726425812314</v>
      </c>
    </row>
    <row r="822" spans="1:12" x14ac:dyDescent="0.25">
      <c r="A822" s="13">
        <v>43</v>
      </c>
      <c r="B822" s="80" t="str">
        <f t="shared" si="24"/>
        <v>2017Chomutov</v>
      </c>
      <c r="C822" s="13">
        <v>2017</v>
      </c>
      <c r="D822" s="14" t="s">
        <v>46</v>
      </c>
      <c r="E822" s="14" t="s">
        <v>44</v>
      </c>
      <c r="F822" s="28">
        <v>745.41560000000004</v>
      </c>
      <c r="G822" s="13">
        <v>682</v>
      </c>
      <c r="H822" s="75">
        <v>1248</v>
      </c>
      <c r="I822" s="13">
        <v>4776</v>
      </c>
      <c r="J822" s="13">
        <v>8148</v>
      </c>
      <c r="K822" s="13">
        <v>5376</v>
      </c>
      <c r="L822" s="15">
        <f t="shared" si="25"/>
        <v>240.82474226804123</v>
      </c>
    </row>
    <row r="823" spans="1:12" x14ac:dyDescent="0.25">
      <c r="A823" s="13">
        <v>44</v>
      </c>
      <c r="B823" s="80" t="str">
        <f t="shared" si="24"/>
        <v>2017Jablonec nad Nisou</v>
      </c>
      <c r="C823" s="13">
        <v>2017</v>
      </c>
      <c r="D823" s="14" t="s">
        <v>47</v>
      </c>
      <c r="E823" s="14" t="s">
        <v>44</v>
      </c>
      <c r="F823" s="28">
        <v>313.75540000000001</v>
      </c>
      <c r="G823" s="13">
        <v>203.5</v>
      </c>
      <c r="H823" s="75">
        <v>459</v>
      </c>
      <c r="I823" s="13">
        <v>2554</v>
      </c>
      <c r="J823" s="13">
        <v>2674</v>
      </c>
      <c r="K823" s="13">
        <v>1086</v>
      </c>
      <c r="L823" s="15">
        <f t="shared" si="25"/>
        <v>148.23859386686613</v>
      </c>
    </row>
    <row r="824" spans="1:12" x14ac:dyDescent="0.25">
      <c r="A824" s="13">
        <v>45</v>
      </c>
      <c r="B824" s="80" t="str">
        <f t="shared" si="24"/>
        <v>2017Liberec</v>
      </c>
      <c r="C824" s="13">
        <v>2017</v>
      </c>
      <c r="D824" s="14" t="s">
        <v>48</v>
      </c>
      <c r="E824" s="14" t="s">
        <v>44</v>
      </c>
      <c r="F824" s="28">
        <v>329.97910000000002</v>
      </c>
      <c r="G824" s="13">
        <v>241</v>
      </c>
      <c r="H824" s="75">
        <v>529</v>
      </c>
      <c r="I824" s="13">
        <v>5702</v>
      </c>
      <c r="J824" s="13">
        <v>5643</v>
      </c>
      <c r="K824" s="13">
        <v>2875</v>
      </c>
      <c r="L824" s="15">
        <f t="shared" si="25"/>
        <v>185.96048201311362</v>
      </c>
    </row>
    <row r="825" spans="1:12" x14ac:dyDescent="0.25">
      <c r="A825" s="13">
        <v>46</v>
      </c>
      <c r="B825" s="80" t="str">
        <f t="shared" si="24"/>
        <v>2017Litoměřice</v>
      </c>
      <c r="C825" s="13">
        <v>2017</v>
      </c>
      <c r="D825" s="14" t="s">
        <v>49</v>
      </c>
      <c r="E825" s="14" t="s">
        <v>44</v>
      </c>
      <c r="F825" s="28">
        <v>361.43450000000001</v>
      </c>
      <c r="G825" s="13">
        <v>309</v>
      </c>
      <c r="H825" s="75">
        <v>498</v>
      </c>
      <c r="I825" s="13">
        <v>3234</v>
      </c>
      <c r="J825" s="13">
        <v>3581</v>
      </c>
      <c r="K825" s="13">
        <v>1507</v>
      </c>
      <c r="L825" s="15">
        <f t="shared" si="25"/>
        <v>153.60374197151634</v>
      </c>
    </row>
    <row r="826" spans="1:12" x14ac:dyDescent="0.25">
      <c r="A826" s="13">
        <v>47</v>
      </c>
      <c r="B826" s="80" t="str">
        <f t="shared" si="24"/>
        <v>2017Louny</v>
      </c>
      <c r="C826" s="13">
        <v>2017</v>
      </c>
      <c r="D826" s="14" t="s">
        <v>50</v>
      </c>
      <c r="E826" s="14" t="s">
        <v>44</v>
      </c>
      <c r="F826" s="28">
        <v>407.50310000000002</v>
      </c>
      <c r="G826" s="13">
        <v>308.5</v>
      </c>
      <c r="H826" s="75">
        <v>661</v>
      </c>
      <c r="I826" s="13">
        <v>2864</v>
      </c>
      <c r="J826" s="13">
        <v>2939</v>
      </c>
      <c r="K826" s="13">
        <v>1819</v>
      </c>
      <c r="L826" s="15">
        <f t="shared" si="25"/>
        <v>225.9050697516162</v>
      </c>
    </row>
    <row r="827" spans="1:12" x14ac:dyDescent="0.25">
      <c r="A827" s="13">
        <v>48</v>
      </c>
      <c r="B827" s="80" t="str">
        <f t="shared" si="24"/>
        <v>2017Most</v>
      </c>
      <c r="C827" s="13">
        <v>2017</v>
      </c>
      <c r="D827" s="14" t="s">
        <v>51</v>
      </c>
      <c r="E827" s="14" t="s">
        <v>44</v>
      </c>
      <c r="F827" s="28">
        <v>297.73509999999999</v>
      </c>
      <c r="G827" s="13">
        <v>206</v>
      </c>
      <c r="H827" s="75">
        <v>456</v>
      </c>
      <c r="I827" s="13">
        <v>5211</v>
      </c>
      <c r="J827" s="13">
        <v>4901</v>
      </c>
      <c r="K827" s="13">
        <v>2158</v>
      </c>
      <c r="L827" s="15">
        <f t="shared" si="25"/>
        <v>160.71618037135278</v>
      </c>
    </row>
    <row r="828" spans="1:12" x14ac:dyDescent="0.25">
      <c r="A828" s="13">
        <v>49</v>
      </c>
      <c r="B828" s="80" t="str">
        <f t="shared" si="24"/>
        <v>2017Teplice</v>
      </c>
      <c r="C828" s="13">
        <v>2017</v>
      </c>
      <c r="D828" s="14" t="s">
        <v>52</v>
      </c>
      <c r="E828" s="14" t="s">
        <v>44</v>
      </c>
      <c r="F828" s="28">
        <v>275.70690000000002</v>
      </c>
      <c r="G828" s="13">
        <v>177</v>
      </c>
      <c r="H828" s="75">
        <v>451</v>
      </c>
      <c r="I828" s="13">
        <v>4808</v>
      </c>
      <c r="J828" s="13">
        <v>4979</v>
      </c>
      <c r="K828" s="13">
        <v>1613</v>
      </c>
      <c r="L828" s="15">
        <f t="shared" si="25"/>
        <v>118.24563165294235</v>
      </c>
    </row>
    <row r="829" spans="1:12" x14ac:dyDescent="0.25">
      <c r="A829" s="13">
        <v>50</v>
      </c>
      <c r="B829" s="80" t="str">
        <f t="shared" si="24"/>
        <v>2017Ústí nad Labem</v>
      </c>
      <c r="C829" s="13">
        <v>2017</v>
      </c>
      <c r="D829" s="14" t="s">
        <v>53</v>
      </c>
      <c r="E829" s="14" t="s">
        <v>44</v>
      </c>
      <c r="F829" s="28">
        <v>533.56039999999996</v>
      </c>
      <c r="G829" s="13">
        <v>407</v>
      </c>
      <c r="H829" s="75">
        <v>1008</v>
      </c>
      <c r="I829" s="13">
        <v>7401</v>
      </c>
      <c r="J829" s="13">
        <v>8854</v>
      </c>
      <c r="K829" s="13">
        <v>5410</v>
      </c>
      <c r="L829" s="15">
        <f t="shared" si="25"/>
        <v>223.02349220691215</v>
      </c>
    </row>
    <row r="830" spans="1:12" x14ac:dyDescent="0.25">
      <c r="A830" s="13">
        <v>51</v>
      </c>
      <c r="B830" s="80" t="str">
        <f t="shared" si="24"/>
        <v>2017Havlíčkův Brod</v>
      </c>
      <c r="C830" s="13">
        <v>2017</v>
      </c>
      <c r="D830" s="14" t="s">
        <v>54</v>
      </c>
      <c r="E830" s="14" t="s">
        <v>55</v>
      </c>
      <c r="F830" s="28">
        <v>188.23390000000001</v>
      </c>
      <c r="G830" s="13">
        <v>133</v>
      </c>
      <c r="H830" s="75">
        <v>302</v>
      </c>
      <c r="I830" s="13">
        <v>1897</v>
      </c>
      <c r="J830" s="13">
        <v>1881</v>
      </c>
      <c r="K830" s="13">
        <v>630</v>
      </c>
      <c r="L830" s="15">
        <f t="shared" si="25"/>
        <v>122.2488038277512</v>
      </c>
    </row>
    <row r="831" spans="1:12" x14ac:dyDescent="0.25">
      <c r="A831" s="13">
        <v>52</v>
      </c>
      <c r="B831" s="80" t="str">
        <f t="shared" si="24"/>
        <v>2017Hradec Králové</v>
      </c>
      <c r="C831" s="13">
        <v>2017</v>
      </c>
      <c r="D831" s="14" t="s">
        <v>56</v>
      </c>
      <c r="E831" s="14" t="s">
        <v>55</v>
      </c>
      <c r="F831" s="28">
        <v>242.19489999999999</v>
      </c>
      <c r="G831" s="13">
        <v>169</v>
      </c>
      <c r="H831" s="75">
        <v>336</v>
      </c>
      <c r="I831" s="13">
        <v>4103</v>
      </c>
      <c r="J831" s="13">
        <v>4066</v>
      </c>
      <c r="K831" s="13">
        <v>1412</v>
      </c>
      <c r="L831" s="15">
        <f t="shared" si="25"/>
        <v>126.75356615838662</v>
      </c>
    </row>
    <row r="832" spans="1:12" x14ac:dyDescent="0.25">
      <c r="A832" s="13">
        <v>53</v>
      </c>
      <c r="B832" s="80" t="str">
        <f t="shared" si="24"/>
        <v>2017Chrudim</v>
      </c>
      <c r="C832" s="13">
        <v>2017</v>
      </c>
      <c r="D832" s="14" t="s">
        <v>57</v>
      </c>
      <c r="E832" s="14" t="s">
        <v>55</v>
      </c>
      <c r="F832" s="28">
        <v>275.2353</v>
      </c>
      <c r="G832" s="13">
        <v>186</v>
      </c>
      <c r="H832" s="75">
        <v>394</v>
      </c>
      <c r="I832" s="13">
        <v>1993</v>
      </c>
      <c r="J832" s="13">
        <v>2023</v>
      </c>
      <c r="K832" s="13">
        <v>810</v>
      </c>
      <c r="L832" s="15">
        <f t="shared" si="25"/>
        <v>146.14434008897678</v>
      </c>
    </row>
    <row r="833" spans="1:12" x14ac:dyDescent="0.25">
      <c r="A833" s="13">
        <v>54</v>
      </c>
      <c r="B833" s="80" t="str">
        <f t="shared" si="24"/>
        <v>2017Jičín</v>
      </c>
      <c r="C833" s="13">
        <v>2017</v>
      </c>
      <c r="D833" s="14" t="s">
        <v>58</v>
      </c>
      <c r="E833" s="14" t="s">
        <v>55</v>
      </c>
      <c r="F833" s="28">
        <v>279.69450000000001</v>
      </c>
      <c r="G833" s="13">
        <v>183</v>
      </c>
      <c r="H833" s="75">
        <v>592</v>
      </c>
      <c r="I833" s="13">
        <v>1312</v>
      </c>
      <c r="J833" s="13">
        <v>1358</v>
      </c>
      <c r="K833" s="13">
        <v>626</v>
      </c>
      <c r="L833" s="15">
        <f t="shared" si="25"/>
        <v>168.25478645066275</v>
      </c>
    </row>
    <row r="834" spans="1:12" x14ac:dyDescent="0.25">
      <c r="A834" s="13">
        <v>55</v>
      </c>
      <c r="B834" s="80" t="str">
        <f t="shared" si="24"/>
        <v>2017Náchod</v>
      </c>
      <c r="C834" s="13">
        <v>2017</v>
      </c>
      <c r="D834" s="14" t="s">
        <v>59</v>
      </c>
      <c r="E834" s="14" t="s">
        <v>55</v>
      </c>
      <c r="F834" s="28">
        <v>173.03120000000001</v>
      </c>
      <c r="G834" s="13">
        <v>132</v>
      </c>
      <c r="H834" s="75">
        <v>218</v>
      </c>
      <c r="I834" s="13">
        <v>2150</v>
      </c>
      <c r="J834" s="13">
        <v>2172</v>
      </c>
      <c r="K834" s="13">
        <v>413</v>
      </c>
      <c r="L834" s="15">
        <f t="shared" si="25"/>
        <v>69.403775322283607</v>
      </c>
    </row>
    <row r="835" spans="1:12" x14ac:dyDescent="0.25">
      <c r="A835" s="13">
        <v>56</v>
      </c>
      <c r="B835" s="80" t="str">
        <f t="shared" si="24"/>
        <v>2017Pardubice</v>
      </c>
      <c r="C835" s="13">
        <v>2017</v>
      </c>
      <c r="D835" s="14" t="s">
        <v>60</v>
      </c>
      <c r="E835" s="14" t="s">
        <v>55</v>
      </c>
      <c r="F835" s="28">
        <v>288.96469999999999</v>
      </c>
      <c r="G835" s="13">
        <v>183</v>
      </c>
      <c r="H835" s="75">
        <v>524</v>
      </c>
      <c r="I835" s="13">
        <v>4457</v>
      </c>
      <c r="J835" s="13">
        <v>4337</v>
      </c>
      <c r="K835" s="13">
        <v>1847</v>
      </c>
      <c r="L835" s="15">
        <f t="shared" si="25"/>
        <v>155.4427023287987</v>
      </c>
    </row>
    <row r="836" spans="1:12" x14ac:dyDescent="0.25">
      <c r="A836" s="13">
        <v>57</v>
      </c>
      <c r="B836" s="80" t="str">
        <f t="shared" si="24"/>
        <v>2017Rychnov nad Kněžnou</v>
      </c>
      <c r="C836" s="13">
        <v>2017</v>
      </c>
      <c r="D836" s="14" t="s">
        <v>61</v>
      </c>
      <c r="E836" s="14" t="s">
        <v>55</v>
      </c>
      <c r="F836" s="28">
        <v>250.99299999999999</v>
      </c>
      <c r="G836" s="13">
        <v>157</v>
      </c>
      <c r="H836" s="75">
        <v>531</v>
      </c>
      <c r="I836" s="13">
        <v>1726</v>
      </c>
      <c r="J836" s="13">
        <v>1558</v>
      </c>
      <c r="K836" s="13">
        <v>740</v>
      </c>
      <c r="L836" s="15">
        <f t="shared" si="25"/>
        <v>173.3632862644416</v>
      </c>
    </row>
    <row r="837" spans="1:12" x14ac:dyDescent="0.25">
      <c r="A837" s="13">
        <v>58</v>
      </c>
      <c r="B837" s="80" t="str">
        <f t="shared" si="24"/>
        <v>2017Semily</v>
      </c>
      <c r="C837" s="13">
        <v>2017</v>
      </c>
      <c r="D837" s="14" t="s">
        <v>62</v>
      </c>
      <c r="E837" s="14" t="s">
        <v>55</v>
      </c>
      <c r="F837" s="28">
        <v>440.02109999999999</v>
      </c>
      <c r="G837" s="13">
        <v>256</v>
      </c>
      <c r="H837" s="75">
        <v>945</v>
      </c>
      <c r="I837" s="13">
        <v>926</v>
      </c>
      <c r="J837" s="13">
        <v>947</v>
      </c>
      <c r="K837" s="13">
        <v>454</v>
      </c>
      <c r="L837" s="15">
        <f t="shared" si="25"/>
        <v>174.98416050686379</v>
      </c>
    </row>
    <row r="838" spans="1:12" x14ac:dyDescent="0.25">
      <c r="A838" s="13">
        <v>59</v>
      </c>
      <c r="B838" s="80" t="str">
        <f t="shared" si="24"/>
        <v>2017Svitavy</v>
      </c>
      <c r="C838" s="13">
        <v>2017</v>
      </c>
      <c r="D838" s="14" t="s">
        <v>63</v>
      </c>
      <c r="E838" s="14" t="s">
        <v>55</v>
      </c>
      <c r="F838" s="28">
        <v>174.74780000000001</v>
      </c>
      <c r="G838" s="13">
        <v>125</v>
      </c>
      <c r="H838" s="75">
        <v>258</v>
      </c>
      <c r="I838" s="13">
        <v>1898</v>
      </c>
      <c r="J838" s="13">
        <v>1892</v>
      </c>
      <c r="K838" s="13">
        <v>453</v>
      </c>
      <c r="L838" s="15">
        <f t="shared" si="25"/>
        <v>87.391649048625794</v>
      </c>
    </row>
    <row r="839" spans="1:12" x14ac:dyDescent="0.25">
      <c r="A839" s="13">
        <v>60</v>
      </c>
      <c r="B839" s="80" t="str">
        <f t="shared" ref="B839:B902" si="26">CONCATENATE(C839,D839)</f>
        <v>2017Trutnov</v>
      </c>
      <c r="C839" s="13">
        <v>2017</v>
      </c>
      <c r="D839" s="14" t="s">
        <v>64</v>
      </c>
      <c r="E839" s="14" t="s">
        <v>55</v>
      </c>
      <c r="F839" s="28">
        <v>194.08619999999999</v>
      </c>
      <c r="G839" s="13">
        <v>140</v>
      </c>
      <c r="H839" s="75">
        <v>242</v>
      </c>
      <c r="I839" s="13">
        <v>3123</v>
      </c>
      <c r="J839" s="13">
        <v>3162</v>
      </c>
      <c r="K839" s="13">
        <v>736</v>
      </c>
      <c r="L839" s="15">
        <f t="shared" ref="L839:L902" si="27">K839/J839*365</f>
        <v>84.958886780518654</v>
      </c>
    </row>
    <row r="840" spans="1:12" x14ac:dyDescent="0.25">
      <c r="A840" s="13">
        <v>61</v>
      </c>
      <c r="B840" s="80" t="str">
        <f t="shared" si="26"/>
        <v>2017Ústí nad Orlicí</v>
      </c>
      <c r="C840" s="13">
        <v>2017</v>
      </c>
      <c r="D840" s="14" t="s">
        <v>65</v>
      </c>
      <c r="E840" s="14" t="s">
        <v>55</v>
      </c>
      <c r="F840" s="28">
        <v>228.9144</v>
      </c>
      <c r="G840" s="13">
        <v>161</v>
      </c>
      <c r="H840" s="75">
        <v>395</v>
      </c>
      <c r="I840" s="13">
        <v>3102</v>
      </c>
      <c r="J840" s="13">
        <v>3140</v>
      </c>
      <c r="K840" s="13">
        <v>696</v>
      </c>
      <c r="L840" s="15">
        <f t="shared" si="27"/>
        <v>80.904458598726123</v>
      </c>
    </row>
    <row r="841" spans="1:12" x14ac:dyDescent="0.25">
      <c r="A841" s="13">
        <v>62</v>
      </c>
      <c r="B841" s="80" t="str">
        <f t="shared" si="26"/>
        <v>2017Blansko</v>
      </c>
      <c r="C841" s="13">
        <v>2017</v>
      </c>
      <c r="D841" s="14" t="s">
        <v>66</v>
      </c>
      <c r="E841" s="14" t="s">
        <v>67</v>
      </c>
      <c r="F841" s="28">
        <v>280.80919999999998</v>
      </c>
      <c r="G841" s="13">
        <v>210</v>
      </c>
      <c r="H841" s="75">
        <v>455</v>
      </c>
      <c r="I841" s="13">
        <v>2238</v>
      </c>
      <c r="J841" s="13">
        <v>2345</v>
      </c>
      <c r="K841" s="13">
        <v>1015</v>
      </c>
      <c r="L841" s="15">
        <f t="shared" si="27"/>
        <v>157.98507462686567</v>
      </c>
    </row>
    <row r="842" spans="1:12" x14ac:dyDescent="0.25">
      <c r="A842" s="13">
        <v>63</v>
      </c>
      <c r="B842" s="80" t="str">
        <f t="shared" si="26"/>
        <v>2017Brno-město</v>
      </c>
      <c r="C842" s="13">
        <v>2017</v>
      </c>
      <c r="D842" s="14" t="s">
        <v>68</v>
      </c>
      <c r="E842" s="14" t="s">
        <v>67</v>
      </c>
      <c r="F842" s="28">
        <v>514.86699999999996</v>
      </c>
      <c r="G842" s="13">
        <v>369</v>
      </c>
      <c r="H842" s="75">
        <v>995</v>
      </c>
      <c r="I842" s="13">
        <v>16610</v>
      </c>
      <c r="J842" s="13">
        <v>18763</v>
      </c>
      <c r="K842" s="13">
        <v>9249</v>
      </c>
      <c r="L842" s="15">
        <f t="shared" si="27"/>
        <v>179.92245376538932</v>
      </c>
    </row>
    <row r="843" spans="1:12" x14ac:dyDescent="0.25">
      <c r="A843" s="13">
        <v>64</v>
      </c>
      <c r="B843" s="80" t="str">
        <f t="shared" si="26"/>
        <v>2017Brno-venkov</v>
      </c>
      <c r="C843" s="13">
        <v>2017</v>
      </c>
      <c r="D843" s="14" t="s">
        <v>69</v>
      </c>
      <c r="E843" s="14" t="s">
        <v>67</v>
      </c>
      <c r="F843" s="28">
        <v>456.47559999999999</v>
      </c>
      <c r="G843" s="13">
        <v>275</v>
      </c>
      <c r="H843" s="75">
        <v>888</v>
      </c>
      <c r="I843" s="13">
        <v>3512</v>
      </c>
      <c r="J843" s="13">
        <v>3927</v>
      </c>
      <c r="K843" s="13">
        <v>1667</v>
      </c>
      <c r="L843" s="15">
        <f t="shared" si="27"/>
        <v>154.94143111790171</v>
      </c>
    </row>
    <row r="844" spans="1:12" x14ac:dyDescent="0.25">
      <c r="A844" s="13">
        <v>65</v>
      </c>
      <c r="B844" s="80" t="str">
        <f t="shared" si="26"/>
        <v>2017Břeclav</v>
      </c>
      <c r="C844" s="13">
        <v>2017</v>
      </c>
      <c r="D844" s="14" t="s">
        <v>70</v>
      </c>
      <c r="E844" s="14" t="s">
        <v>67</v>
      </c>
      <c r="F844" s="28">
        <v>720.73140000000001</v>
      </c>
      <c r="G844" s="13">
        <v>571</v>
      </c>
      <c r="H844" s="75">
        <v>1313.5</v>
      </c>
      <c r="I844" s="13">
        <v>2571</v>
      </c>
      <c r="J844" s="13">
        <v>2998</v>
      </c>
      <c r="K844" s="13">
        <v>1638</v>
      </c>
      <c r="L844" s="15">
        <f t="shared" si="27"/>
        <v>199.42294863242159</v>
      </c>
    </row>
    <row r="845" spans="1:12" x14ac:dyDescent="0.25">
      <c r="A845" s="13">
        <v>66</v>
      </c>
      <c r="B845" s="80" t="str">
        <f t="shared" si="26"/>
        <v>2017Hodonín</v>
      </c>
      <c r="C845" s="13">
        <v>2017</v>
      </c>
      <c r="D845" s="14" t="s">
        <v>71</v>
      </c>
      <c r="E845" s="14" t="s">
        <v>67</v>
      </c>
      <c r="F845" s="28">
        <v>373.0949</v>
      </c>
      <c r="G845" s="13">
        <v>268</v>
      </c>
      <c r="H845" s="75">
        <v>560</v>
      </c>
      <c r="I845" s="13">
        <v>3065</v>
      </c>
      <c r="J845" s="13">
        <v>3211</v>
      </c>
      <c r="K845" s="13">
        <v>1558</v>
      </c>
      <c r="L845" s="15">
        <f t="shared" si="27"/>
        <v>177.10059171597632</v>
      </c>
    </row>
    <row r="846" spans="1:12" x14ac:dyDescent="0.25">
      <c r="A846" s="13">
        <v>67</v>
      </c>
      <c r="B846" s="80" t="str">
        <f t="shared" si="26"/>
        <v>2017Jihlava</v>
      </c>
      <c r="C846" s="13">
        <v>2017</v>
      </c>
      <c r="D846" s="14" t="s">
        <v>72</v>
      </c>
      <c r="E846" s="14" t="s">
        <v>67</v>
      </c>
      <c r="F846" s="28">
        <v>245.928</v>
      </c>
      <c r="G846" s="13">
        <v>191</v>
      </c>
      <c r="H846" s="75">
        <v>364</v>
      </c>
      <c r="I846" s="13">
        <v>2733</v>
      </c>
      <c r="J846" s="13">
        <v>2729</v>
      </c>
      <c r="K846" s="13">
        <v>1068</v>
      </c>
      <c r="L846" s="15">
        <f t="shared" si="27"/>
        <v>142.84353242946133</v>
      </c>
    </row>
    <row r="847" spans="1:12" x14ac:dyDescent="0.25">
      <c r="A847" s="13">
        <v>68</v>
      </c>
      <c r="B847" s="80" t="str">
        <f t="shared" si="26"/>
        <v>2017Kroměříž</v>
      </c>
      <c r="C847" s="13">
        <v>2017</v>
      </c>
      <c r="D847" s="14" t="s">
        <v>73</v>
      </c>
      <c r="E847" s="14" t="s">
        <v>67</v>
      </c>
      <c r="F847" s="28">
        <v>237.51849999999999</v>
      </c>
      <c r="G847" s="13">
        <v>171</v>
      </c>
      <c r="H847" s="75">
        <v>324</v>
      </c>
      <c r="I847" s="13">
        <v>2376</v>
      </c>
      <c r="J847" s="13">
        <v>2446</v>
      </c>
      <c r="K847" s="13">
        <v>746</v>
      </c>
      <c r="L847" s="15">
        <f t="shared" si="27"/>
        <v>111.32052330335242</v>
      </c>
    </row>
    <row r="848" spans="1:12" x14ac:dyDescent="0.25">
      <c r="A848" s="13">
        <v>69</v>
      </c>
      <c r="B848" s="80" t="str">
        <f t="shared" si="26"/>
        <v>2017Prostějov</v>
      </c>
      <c r="C848" s="13">
        <v>2017</v>
      </c>
      <c r="D848" s="14" t="s">
        <v>74</v>
      </c>
      <c r="E848" s="14" t="s">
        <v>67</v>
      </c>
      <c r="F848" s="28">
        <v>347.59570000000002</v>
      </c>
      <c r="G848" s="13">
        <v>279</v>
      </c>
      <c r="H848" s="75">
        <v>544</v>
      </c>
      <c r="I848" s="13">
        <v>2695</v>
      </c>
      <c r="J848" s="13">
        <v>2673</v>
      </c>
      <c r="K848" s="13">
        <v>1247</v>
      </c>
      <c r="L848" s="15">
        <f t="shared" si="27"/>
        <v>170.27871305649083</v>
      </c>
    </row>
    <row r="849" spans="1:12" x14ac:dyDescent="0.25">
      <c r="A849" s="13">
        <v>70</v>
      </c>
      <c r="B849" s="80" t="str">
        <f t="shared" si="26"/>
        <v>2017Třebíč</v>
      </c>
      <c r="C849" s="13">
        <v>2017</v>
      </c>
      <c r="D849" s="14" t="s">
        <v>75</v>
      </c>
      <c r="E849" s="14" t="s">
        <v>67</v>
      </c>
      <c r="F849" s="28">
        <v>215.74539999999999</v>
      </c>
      <c r="G849" s="13">
        <v>159</v>
      </c>
      <c r="H849" s="75">
        <v>323</v>
      </c>
      <c r="I849" s="13">
        <v>2010</v>
      </c>
      <c r="J849" s="13">
        <v>2175</v>
      </c>
      <c r="K849" s="13">
        <v>563</v>
      </c>
      <c r="L849" s="15">
        <f t="shared" si="27"/>
        <v>94.480459770114933</v>
      </c>
    </row>
    <row r="850" spans="1:12" x14ac:dyDescent="0.25">
      <c r="A850" s="13">
        <v>71</v>
      </c>
      <c r="B850" s="80" t="str">
        <f t="shared" si="26"/>
        <v>2017Uherské Hradiště</v>
      </c>
      <c r="C850" s="13">
        <v>2017</v>
      </c>
      <c r="D850" s="14" t="s">
        <v>76</v>
      </c>
      <c r="E850" s="14" t="s">
        <v>67</v>
      </c>
      <c r="F850" s="28">
        <v>315.49900000000002</v>
      </c>
      <c r="G850" s="13">
        <v>184</v>
      </c>
      <c r="H850" s="75">
        <v>617</v>
      </c>
      <c r="I850" s="13">
        <v>2347</v>
      </c>
      <c r="J850" s="13">
        <v>2847</v>
      </c>
      <c r="K850" s="13">
        <v>1155</v>
      </c>
      <c r="L850" s="15">
        <f t="shared" si="27"/>
        <v>148.07692307692307</v>
      </c>
    </row>
    <row r="851" spans="1:12" x14ac:dyDescent="0.25">
      <c r="A851" s="13">
        <v>72</v>
      </c>
      <c r="B851" s="80" t="str">
        <f t="shared" si="26"/>
        <v>2017Vyškov</v>
      </c>
      <c r="C851" s="13">
        <v>2017</v>
      </c>
      <c r="D851" s="14" t="s">
        <v>77</v>
      </c>
      <c r="E851" s="14" t="s">
        <v>67</v>
      </c>
      <c r="F851" s="28">
        <v>460.80849999999998</v>
      </c>
      <c r="G851" s="13">
        <v>298</v>
      </c>
      <c r="H851" s="75">
        <v>972</v>
      </c>
      <c r="I851" s="13">
        <v>1851</v>
      </c>
      <c r="J851" s="13">
        <v>1853</v>
      </c>
      <c r="K851" s="13">
        <v>1267</v>
      </c>
      <c r="L851" s="15">
        <f t="shared" si="27"/>
        <v>249.57096600107934</v>
      </c>
    </row>
    <row r="852" spans="1:12" x14ac:dyDescent="0.25">
      <c r="A852" s="13">
        <v>73</v>
      </c>
      <c r="B852" s="80" t="str">
        <f t="shared" si="26"/>
        <v>2017Zlín</v>
      </c>
      <c r="C852" s="13">
        <v>2017</v>
      </c>
      <c r="D852" s="14" t="s">
        <v>78</v>
      </c>
      <c r="E852" s="14" t="s">
        <v>67</v>
      </c>
      <c r="F852" s="28">
        <v>168.55789999999999</v>
      </c>
      <c r="G852" s="13">
        <v>111</v>
      </c>
      <c r="H852" s="75">
        <v>232</v>
      </c>
      <c r="I852" s="13">
        <v>3839</v>
      </c>
      <c r="J852" s="13">
        <v>4033</v>
      </c>
      <c r="K852" s="13">
        <v>829</v>
      </c>
      <c r="L852" s="15">
        <f t="shared" si="27"/>
        <v>75.027274981403423</v>
      </c>
    </row>
    <row r="853" spans="1:12" x14ac:dyDescent="0.25">
      <c r="A853" s="13">
        <v>74</v>
      </c>
      <c r="B853" s="80" t="str">
        <f t="shared" si="26"/>
        <v>2017Znojmo</v>
      </c>
      <c r="C853" s="13">
        <v>2017</v>
      </c>
      <c r="D853" s="14" t="s">
        <v>79</v>
      </c>
      <c r="E853" s="14" t="s">
        <v>67</v>
      </c>
      <c r="F853" s="28">
        <v>265.18360000000001</v>
      </c>
      <c r="G853" s="13">
        <v>177</v>
      </c>
      <c r="H853" s="75">
        <v>438</v>
      </c>
      <c r="I853" s="13">
        <v>2851</v>
      </c>
      <c r="J853" s="13">
        <v>3012</v>
      </c>
      <c r="K853" s="13">
        <v>1210</v>
      </c>
      <c r="L853" s="15">
        <f t="shared" si="27"/>
        <v>146.63014608233732</v>
      </c>
    </row>
    <row r="854" spans="1:12" x14ac:dyDescent="0.25">
      <c r="A854" s="13">
        <v>75</v>
      </c>
      <c r="B854" s="80" t="str">
        <f t="shared" si="26"/>
        <v>2017Žďár nad Sázavou</v>
      </c>
      <c r="C854" s="13">
        <v>2017</v>
      </c>
      <c r="D854" s="14" t="s">
        <v>80</v>
      </c>
      <c r="E854" s="14" t="s">
        <v>67</v>
      </c>
      <c r="F854" s="28">
        <v>317.39499999999998</v>
      </c>
      <c r="G854" s="13">
        <v>198</v>
      </c>
      <c r="H854" s="75">
        <v>562</v>
      </c>
      <c r="I854" s="13">
        <v>2140</v>
      </c>
      <c r="J854" s="13">
        <v>2208</v>
      </c>
      <c r="K854" s="13">
        <v>1011</v>
      </c>
      <c r="L854" s="15">
        <f t="shared" si="27"/>
        <v>167.12635869565219</v>
      </c>
    </row>
    <row r="855" spans="1:12" x14ac:dyDescent="0.25">
      <c r="A855" s="13">
        <v>76</v>
      </c>
      <c r="B855" s="80" t="str">
        <f t="shared" si="26"/>
        <v>2017Bruntál</v>
      </c>
      <c r="C855" s="13">
        <v>2017</v>
      </c>
      <c r="D855" s="14" t="s">
        <v>81</v>
      </c>
      <c r="E855" s="14" t="s">
        <v>82</v>
      </c>
      <c r="F855" s="28">
        <v>245.7482</v>
      </c>
      <c r="G855" s="13">
        <v>190</v>
      </c>
      <c r="H855" s="75">
        <v>356</v>
      </c>
      <c r="I855" s="13">
        <v>2863</v>
      </c>
      <c r="J855" s="13">
        <v>2861</v>
      </c>
      <c r="K855" s="13">
        <v>1358</v>
      </c>
      <c r="L855" s="15">
        <f t="shared" si="27"/>
        <v>173.25061167423976</v>
      </c>
    </row>
    <row r="856" spans="1:12" x14ac:dyDescent="0.25">
      <c r="A856" s="13">
        <v>77</v>
      </c>
      <c r="B856" s="80" t="str">
        <f t="shared" si="26"/>
        <v>2017Frýdek-Místek</v>
      </c>
      <c r="C856" s="13">
        <v>2017</v>
      </c>
      <c r="D856" s="14" t="s">
        <v>83</v>
      </c>
      <c r="E856" s="14" t="s">
        <v>82</v>
      </c>
      <c r="F856" s="28">
        <v>227.00749999999999</v>
      </c>
      <c r="G856" s="13">
        <v>174</v>
      </c>
      <c r="H856" s="75">
        <v>341</v>
      </c>
      <c r="I856" s="13">
        <v>5508</v>
      </c>
      <c r="J856" s="13">
        <v>5221</v>
      </c>
      <c r="K856" s="13">
        <v>1997</v>
      </c>
      <c r="L856" s="15">
        <f t="shared" si="27"/>
        <v>139.61022792568474</v>
      </c>
    </row>
    <row r="857" spans="1:12" x14ac:dyDescent="0.25">
      <c r="A857" s="13">
        <v>78</v>
      </c>
      <c r="B857" s="80" t="str">
        <f t="shared" si="26"/>
        <v>2017Jeseník</v>
      </c>
      <c r="C857" s="13">
        <v>2017</v>
      </c>
      <c r="D857" s="14" t="s">
        <v>84</v>
      </c>
      <c r="E857" s="14" t="s">
        <v>82</v>
      </c>
      <c r="F857" s="28">
        <v>326.21789999999999</v>
      </c>
      <c r="G857" s="13">
        <v>238</v>
      </c>
      <c r="H857" s="75">
        <v>476</v>
      </c>
      <c r="I857" s="13">
        <v>1146</v>
      </c>
      <c r="J857" s="13">
        <v>1203</v>
      </c>
      <c r="K857" s="13">
        <v>461</v>
      </c>
      <c r="L857" s="15">
        <f t="shared" si="27"/>
        <v>139.87115544472152</v>
      </c>
    </row>
    <row r="858" spans="1:12" x14ac:dyDescent="0.25">
      <c r="A858" s="13">
        <v>79</v>
      </c>
      <c r="B858" s="80" t="str">
        <f t="shared" si="26"/>
        <v>2017Karviná</v>
      </c>
      <c r="C858" s="13">
        <v>2017</v>
      </c>
      <c r="D858" s="14" t="s">
        <v>85</v>
      </c>
      <c r="E858" s="14" t="s">
        <v>82</v>
      </c>
      <c r="F858" s="28">
        <v>192.7876</v>
      </c>
      <c r="G858" s="13">
        <v>159</v>
      </c>
      <c r="H858" s="75">
        <v>280</v>
      </c>
      <c r="I858" s="13">
        <v>9499</v>
      </c>
      <c r="J858" s="13">
        <v>9585</v>
      </c>
      <c r="K858" s="13">
        <v>2846</v>
      </c>
      <c r="L858" s="15">
        <f t="shared" si="27"/>
        <v>108.37663015127805</v>
      </c>
    </row>
    <row r="859" spans="1:12" x14ac:dyDescent="0.25">
      <c r="A859" s="13">
        <v>80</v>
      </c>
      <c r="B859" s="80" t="str">
        <f t="shared" si="26"/>
        <v>2017Nový Jičín</v>
      </c>
      <c r="C859" s="13">
        <v>2017</v>
      </c>
      <c r="D859" s="14" t="s">
        <v>86</v>
      </c>
      <c r="E859" s="14" t="s">
        <v>82</v>
      </c>
      <c r="F859" s="28">
        <v>175.1019</v>
      </c>
      <c r="G859" s="13">
        <v>133</v>
      </c>
      <c r="H859" s="75">
        <v>236</v>
      </c>
      <c r="I859" s="13">
        <v>3527</v>
      </c>
      <c r="J859" s="13">
        <v>3576</v>
      </c>
      <c r="K859" s="13">
        <v>967</v>
      </c>
      <c r="L859" s="15">
        <f t="shared" si="27"/>
        <v>98.701062639821018</v>
      </c>
    </row>
    <row r="860" spans="1:12" x14ac:dyDescent="0.25">
      <c r="A860" s="13">
        <v>81</v>
      </c>
      <c r="B860" s="80" t="str">
        <f t="shared" si="26"/>
        <v>2017Olomouc</v>
      </c>
      <c r="C860" s="13">
        <v>2017</v>
      </c>
      <c r="D860" s="14" t="s">
        <v>87</v>
      </c>
      <c r="E860" s="14" t="s">
        <v>82</v>
      </c>
      <c r="F860" s="28">
        <v>162.55779999999999</v>
      </c>
      <c r="G860" s="13">
        <v>120</v>
      </c>
      <c r="H860" s="75">
        <v>220</v>
      </c>
      <c r="I860" s="13">
        <v>5765</v>
      </c>
      <c r="J860" s="13">
        <v>5819</v>
      </c>
      <c r="K860" s="13">
        <v>1318</v>
      </c>
      <c r="L860" s="15">
        <f t="shared" si="27"/>
        <v>82.672280460560231</v>
      </c>
    </row>
    <row r="861" spans="1:12" x14ac:dyDescent="0.25">
      <c r="A861" s="13">
        <v>82</v>
      </c>
      <c r="B861" s="80" t="str">
        <f t="shared" si="26"/>
        <v>2017Opava</v>
      </c>
      <c r="C861" s="13">
        <v>2017</v>
      </c>
      <c r="D861" s="14" t="s">
        <v>88</v>
      </c>
      <c r="E861" s="14" t="s">
        <v>82</v>
      </c>
      <c r="F861" s="28">
        <v>225.74529999999999</v>
      </c>
      <c r="G861" s="13">
        <v>160</v>
      </c>
      <c r="H861" s="75">
        <v>331</v>
      </c>
      <c r="I861" s="13">
        <v>4057</v>
      </c>
      <c r="J861" s="13">
        <v>3859</v>
      </c>
      <c r="K861" s="13">
        <v>1419</v>
      </c>
      <c r="L861" s="15">
        <f t="shared" si="27"/>
        <v>134.21482249287382</v>
      </c>
    </row>
    <row r="862" spans="1:12" x14ac:dyDescent="0.25">
      <c r="A862" s="13">
        <v>83</v>
      </c>
      <c r="B862" s="80" t="str">
        <f t="shared" si="26"/>
        <v>2017Ostrava</v>
      </c>
      <c r="C862" s="13">
        <v>2017</v>
      </c>
      <c r="D862" s="14" t="s">
        <v>89</v>
      </c>
      <c r="E862" s="14" t="s">
        <v>82</v>
      </c>
      <c r="F862" s="28">
        <v>238.3287</v>
      </c>
      <c r="G862" s="13">
        <v>175</v>
      </c>
      <c r="H862" s="75">
        <v>315</v>
      </c>
      <c r="I862" s="13">
        <v>14444</v>
      </c>
      <c r="J862" s="13">
        <v>14785</v>
      </c>
      <c r="K862" s="13">
        <v>4015</v>
      </c>
      <c r="L862" s="15">
        <f t="shared" si="27"/>
        <v>99.119039567128851</v>
      </c>
    </row>
    <row r="863" spans="1:12" x14ac:dyDescent="0.25">
      <c r="A863" s="13">
        <v>84</v>
      </c>
      <c r="B863" s="80" t="str">
        <f t="shared" si="26"/>
        <v>2017Přerov</v>
      </c>
      <c r="C863" s="13">
        <v>2017</v>
      </c>
      <c r="D863" s="14" t="s">
        <v>90</v>
      </c>
      <c r="E863" s="14" t="s">
        <v>82</v>
      </c>
      <c r="F863" s="28">
        <v>215.78460000000001</v>
      </c>
      <c r="G863" s="13">
        <v>180</v>
      </c>
      <c r="H863" s="75">
        <v>315</v>
      </c>
      <c r="I863" s="13">
        <v>2610</v>
      </c>
      <c r="J863" s="13">
        <v>2639</v>
      </c>
      <c r="K863" s="13">
        <v>648</v>
      </c>
      <c r="L863" s="15">
        <f t="shared" si="27"/>
        <v>89.624857900719974</v>
      </c>
    </row>
    <row r="864" spans="1:12" x14ac:dyDescent="0.25">
      <c r="A864" s="13">
        <v>85</v>
      </c>
      <c r="B864" s="80" t="str">
        <f t="shared" si="26"/>
        <v>2017Šumperk</v>
      </c>
      <c r="C864" s="13">
        <v>2017</v>
      </c>
      <c r="D864" s="14" t="s">
        <v>91</v>
      </c>
      <c r="E864" s="14" t="s">
        <v>82</v>
      </c>
      <c r="F864" s="28">
        <v>333.31909999999999</v>
      </c>
      <c r="G864" s="13">
        <v>252</v>
      </c>
      <c r="H864" s="75">
        <v>561</v>
      </c>
      <c r="I864" s="13">
        <v>2523</v>
      </c>
      <c r="J864" s="13">
        <v>2489</v>
      </c>
      <c r="K864" s="13">
        <v>1231</v>
      </c>
      <c r="L864" s="15">
        <f t="shared" si="27"/>
        <v>180.52028927280031</v>
      </c>
    </row>
    <row r="865" spans="1:12" x14ac:dyDescent="0.25">
      <c r="A865" s="380">
        <v>86</v>
      </c>
      <c r="B865" s="395" t="str">
        <f t="shared" si="26"/>
        <v>2017Vsetín</v>
      </c>
      <c r="C865" s="380">
        <v>2017</v>
      </c>
      <c r="D865" s="396" t="s">
        <v>92</v>
      </c>
      <c r="E865" s="396" t="s">
        <v>82</v>
      </c>
      <c r="F865" s="385">
        <v>293.94580000000002</v>
      </c>
      <c r="G865" s="380">
        <v>226</v>
      </c>
      <c r="H865" s="383">
        <v>431</v>
      </c>
      <c r="I865" s="380">
        <v>2374</v>
      </c>
      <c r="J865" s="380">
        <v>2559</v>
      </c>
      <c r="K865" s="380">
        <v>957</v>
      </c>
      <c r="L865" s="384">
        <f t="shared" si="27"/>
        <v>136.50058616647127</v>
      </c>
    </row>
    <row r="866" spans="1:12" x14ac:dyDescent="0.25">
      <c r="A866" s="13">
        <v>1</v>
      </c>
      <c r="B866" s="80" t="str">
        <f t="shared" si="26"/>
        <v>2018Praha 1</v>
      </c>
      <c r="C866" s="13">
        <v>2018</v>
      </c>
      <c r="D866" s="14" t="s">
        <v>2</v>
      </c>
      <c r="E866" s="14" t="s">
        <v>3</v>
      </c>
      <c r="F866" s="28">
        <v>260.54289999999997</v>
      </c>
      <c r="G866" s="13">
        <v>122</v>
      </c>
      <c r="H866" s="75">
        <v>546</v>
      </c>
      <c r="I866" s="13">
        <v>17846</v>
      </c>
      <c r="J866" s="13">
        <v>16554</v>
      </c>
      <c r="K866" s="13">
        <v>9622</v>
      </c>
      <c r="L866" s="15">
        <f t="shared" si="27"/>
        <v>212.15597438685515</v>
      </c>
    </row>
    <row r="867" spans="1:12" x14ac:dyDescent="0.25">
      <c r="A867" s="13">
        <v>2</v>
      </c>
      <c r="B867" s="80" t="str">
        <f t="shared" si="26"/>
        <v>2018Praha 2</v>
      </c>
      <c r="C867" s="13">
        <v>2018</v>
      </c>
      <c r="D867" s="14" t="s">
        <v>4</v>
      </c>
      <c r="E867" s="14" t="s">
        <v>3</v>
      </c>
      <c r="F867" s="28">
        <v>421.1925</v>
      </c>
      <c r="G867" s="13">
        <v>244</v>
      </c>
      <c r="H867" s="75">
        <v>929</v>
      </c>
      <c r="I867" s="13">
        <v>5845</v>
      </c>
      <c r="J867" s="13">
        <v>6601</v>
      </c>
      <c r="K867" s="13">
        <v>4539</v>
      </c>
      <c r="L867" s="15">
        <f t="shared" si="27"/>
        <v>250.98242690501439</v>
      </c>
    </row>
    <row r="868" spans="1:12" x14ac:dyDescent="0.25">
      <c r="A868" s="13">
        <v>3</v>
      </c>
      <c r="B868" s="80" t="str">
        <f t="shared" si="26"/>
        <v>2018Praha 3</v>
      </c>
      <c r="C868" s="13">
        <v>2018</v>
      </c>
      <c r="D868" s="14" t="s">
        <v>5</v>
      </c>
      <c r="E868" s="14" t="s">
        <v>3</v>
      </c>
      <c r="F868" s="28">
        <v>205.67240000000001</v>
      </c>
      <c r="G868" s="13">
        <v>146</v>
      </c>
      <c r="H868" s="75">
        <v>335</v>
      </c>
      <c r="I868" s="13">
        <v>5601</v>
      </c>
      <c r="J868" s="13">
        <v>5396</v>
      </c>
      <c r="K868" s="13">
        <v>2180</v>
      </c>
      <c r="L868" s="15">
        <f t="shared" si="27"/>
        <v>147.46108228317271</v>
      </c>
    </row>
    <row r="869" spans="1:12" x14ac:dyDescent="0.25">
      <c r="A869" s="13">
        <v>4</v>
      </c>
      <c r="B869" s="80" t="str">
        <f t="shared" si="26"/>
        <v>2018Praha 4</v>
      </c>
      <c r="C869" s="13">
        <v>2018</v>
      </c>
      <c r="D869" s="14" t="s">
        <v>6</v>
      </c>
      <c r="E869" s="14" t="s">
        <v>3</v>
      </c>
      <c r="F869" s="28">
        <v>234.93440000000001</v>
      </c>
      <c r="G869" s="13">
        <v>162</v>
      </c>
      <c r="H869" s="75">
        <v>322</v>
      </c>
      <c r="I869" s="13">
        <v>11912</v>
      </c>
      <c r="J869" s="13">
        <v>13112</v>
      </c>
      <c r="K869" s="13">
        <v>4909</v>
      </c>
      <c r="L869" s="15">
        <f t="shared" si="27"/>
        <v>136.65230323367908</v>
      </c>
    </row>
    <row r="870" spans="1:12" x14ac:dyDescent="0.25">
      <c r="A870" s="13">
        <v>5</v>
      </c>
      <c r="B870" s="80" t="str">
        <f t="shared" si="26"/>
        <v>2018Praha 5</v>
      </c>
      <c r="C870" s="13">
        <v>2018</v>
      </c>
      <c r="D870" s="14" t="s">
        <v>7</v>
      </c>
      <c r="E870" s="14" t="s">
        <v>3</v>
      </c>
      <c r="F870" s="28">
        <v>239.47980000000001</v>
      </c>
      <c r="G870" s="13">
        <v>152</v>
      </c>
      <c r="H870" s="75">
        <v>377</v>
      </c>
      <c r="I870" s="13">
        <v>9493</v>
      </c>
      <c r="J870" s="13">
        <v>9667</v>
      </c>
      <c r="K870" s="13">
        <v>3039</v>
      </c>
      <c r="L870" s="15">
        <f t="shared" si="27"/>
        <v>114.74449156925624</v>
      </c>
    </row>
    <row r="871" spans="1:12" x14ac:dyDescent="0.25">
      <c r="A871" s="13">
        <v>6</v>
      </c>
      <c r="B871" s="80" t="str">
        <f t="shared" si="26"/>
        <v>2018Praha 6</v>
      </c>
      <c r="C871" s="13">
        <v>2018</v>
      </c>
      <c r="D871" s="14" t="s">
        <v>8</v>
      </c>
      <c r="E871" s="14" t="s">
        <v>3</v>
      </c>
      <c r="F871" s="28">
        <v>363.51600000000002</v>
      </c>
      <c r="G871" s="13">
        <v>250</v>
      </c>
      <c r="H871" s="75">
        <v>557</v>
      </c>
      <c r="I871" s="13">
        <v>5671</v>
      </c>
      <c r="J871" s="13">
        <v>5749</v>
      </c>
      <c r="K871" s="13">
        <v>3290</v>
      </c>
      <c r="L871" s="15">
        <f t="shared" si="27"/>
        <v>208.87980518351017</v>
      </c>
    </row>
    <row r="872" spans="1:12" x14ac:dyDescent="0.25">
      <c r="A872" s="13">
        <v>7</v>
      </c>
      <c r="B872" s="80" t="str">
        <f t="shared" si="26"/>
        <v>2018Praha 7</v>
      </c>
      <c r="C872" s="13">
        <v>2018</v>
      </c>
      <c r="D872" s="14" t="s">
        <v>9</v>
      </c>
      <c r="E872" s="14" t="s">
        <v>3</v>
      </c>
      <c r="F872" s="28">
        <v>477.8596</v>
      </c>
      <c r="G872" s="13">
        <v>296</v>
      </c>
      <c r="H872" s="75">
        <v>999</v>
      </c>
      <c r="I872" s="13">
        <v>3033</v>
      </c>
      <c r="J872" s="13">
        <v>3360</v>
      </c>
      <c r="K872" s="13">
        <v>2432</v>
      </c>
      <c r="L872" s="15">
        <f t="shared" si="27"/>
        <v>264.1904761904762</v>
      </c>
    </row>
    <row r="873" spans="1:12" x14ac:dyDescent="0.25">
      <c r="A873" s="13">
        <v>8</v>
      </c>
      <c r="B873" s="80" t="str">
        <f t="shared" si="26"/>
        <v>2018Praha 8</v>
      </c>
      <c r="C873" s="13">
        <v>2018</v>
      </c>
      <c r="D873" s="14" t="s">
        <v>10</v>
      </c>
      <c r="E873" s="14" t="s">
        <v>3</v>
      </c>
      <c r="F873" s="28">
        <v>443.8064</v>
      </c>
      <c r="G873" s="13">
        <v>291</v>
      </c>
      <c r="H873" s="75">
        <v>994</v>
      </c>
      <c r="I873" s="13">
        <v>6383</v>
      </c>
      <c r="J873" s="13">
        <v>6425</v>
      </c>
      <c r="K873" s="13">
        <v>3890</v>
      </c>
      <c r="L873" s="15">
        <f t="shared" si="27"/>
        <v>220.98832684824902</v>
      </c>
    </row>
    <row r="874" spans="1:12" x14ac:dyDescent="0.25">
      <c r="A874" s="13">
        <v>9</v>
      </c>
      <c r="B874" s="80" t="str">
        <f t="shared" si="26"/>
        <v>2018Praha 9</v>
      </c>
      <c r="C874" s="13">
        <v>2018</v>
      </c>
      <c r="D874" s="14" t="s">
        <v>11</v>
      </c>
      <c r="E874" s="14" t="s">
        <v>3</v>
      </c>
      <c r="F874" s="28">
        <v>279.89690000000002</v>
      </c>
      <c r="G874" s="13">
        <v>208</v>
      </c>
      <c r="H874" s="75">
        <v>454</v>
      </c>
      <c r="I874" s="13">
        <v>9398</v>
      </c>
      <c r="J874" s="13">
        <v>8875</v>
      </c>
      <c r="K874" s="13">
        <v>3407</v>
      </c>
      <c r="L874" s="15">
        <f t="shared" si="27"/>
        <v>140.11887323943662</v>
      </c>
    </row>
    <row r="875" spans="1:12" x14ac:dyDescent="0.25">
      <c r="A875" s="13">
        <v>10</v>
      </c>
      <c r="B875" s="80" t="str">
        <f t="shared" si="26"/>
        <v>2018Praha 10</v>
      </c>
      <c r="C875" s="13">
        <v>2018</v>
      </c>
      <c r="D875" s="14" t="s">
        <v>12</v>
      </c>
      <c r="E875" s="14" t="s">
        <v>3</v>
      </c>
      <c r="F875" s="28">
        <v>241.54400000000001</v>
      </c>
      <c r="G875" s="13">
        <v>175</v>
      </c>
      <c r="H875" s="75">
        <v>350</v>
      </c>
      <c r="I875" s="13">
        <v>9271</v>
      </c>
      <c r="J875" s="13">
        <v>9288</v>
      </c>
      <c r="K875" s="13">
        <v>3051</v>
      </c>
      <c r="L875" s="15">
        <f t="shared" si="27"/>
        <v>119.89825581395348</v>
      </c>
    </row>
    <row r="876" spans="1:12" x14ac:dyDescent="0.25">
      <c r="A876" s="13">
        <v>11</v>
      </c>
      <c r="B876" s="80" t="str">
        <f t="shared" si="26"/>
        <v>2018Beroun</v>
      </c>
      <c r="C876" s="13">
        <v>2018</v>
      </c>
      <c r="D876" s="14" t="s">
        <v>13</v>
      </c>
      <c r="E876" s="14" t="s">
        <v>14</v>
      </c>
      <c r="F876" s="28">
        <v>155.54859999999999</v>
      </c>
      <c r="G876" s="13">
        <v>115</v>
      </c>
      <c r="H876" s="75">
        <v>211</v>
      </c>
      <c r="I876" s="13">
        <v>2348</v>
      </c>
      <c r="J876" s="13">
        <v>2411</v>
      </c>
      <c r="K876" s="13">
        <v>497</v>
      </c>
      <c r="L876" s="15">
        <f t="shared" si="27"/>
        <v>75.240564081294067</v>
      </c>
    </row>
    <row r="877" spans="1:12" x14ac:dyDescent="0.25">
      <c r="A877" s="13">
        <v>12</v>
      </c>
      <c r="B877" s="80" t="str">
        <f t="shared" si="26"/>
        <v>2018Benešov</v>
      </c>
      <c r="C877" s="13">
        <v>2018</v>
      </c>
      <c r="D877" s="14" t="s">
        <v>15</v>
      </c>
      <c r="E877" s="14" t="s">
        <v>14</v>
      </c>
      <c r="F877" s="28">
        <v>223.0487</v>
      </c>
      <c r="G877" s="13">
        <v>151</v>
      </c>
      <c r="H877" s="75">
        <v>344</v>
      </c>
      <c r="I877" s="13">
        <v>2365</v>
      </c>
      <c r="J877" s="13">
        <v>2465</v>
      </c>
      <c r="K877" s="13">
        <v>843</v>
      </c>
      <c r="L877" s="15">
        <f t="shared" si="27"/>
        <v>124.82555780933062</v>
      </c>
    </row>
    <row r="878" spans="1:12" x14ac:dyDescent="0.25">
      <c r="A878" s="13">
        <v>13</v>
      </c>
      <c r="B878" s="80" t="str">
        <f t="shared" si="26"/>
        <v>2018Kladno</v>
      </c>
      <c r="C878" s="13">
        <v>2018</v>
      </c>
      <c r="D878" s="14" t="s">
        <v>16</v>
      </c>
      <c r="E878" s="14" t="s">
        <v>14</v>
      </c>
      <c r="F878" s="28">
        <v>161.3501</v>
      </c>
      <c r="G878" s="13">
        <v>122</v>
      </c>
      <c r="H878" s="75">
        <v>244</v>
      </c>
      <c r="I878" s="13">
        <v>5417</v>
      </c>
      <c r="J878" s="13">
        <v>5259</v>
      </c>
      <c r="K878" s="13">
        <v>1389</v>
      </c>
      <c r="L878" s="15">
        <f t="shared" si="27"/>
        <v>96.403308613804896</v>
      </c>
    </row>
    <row r="879" spans="1:12" x14ac:dyDescent="0.25">
      <c r="A879" s="13">
        <v>14</v>
      </c>
      <c r="B879" s="80" t="str">
        <f t="shared" si="26"/>
        <v>2018Kolín</v>
      </c>
      <c r="C879" s="13">
        <v>2018</v>
      </c>
      <c r="D879" s="14" t="s">
        <v>17</v>
      </c>
      <c r="E879" s="14" t="s">
        <v>14</v>
      </c>
      <c r="F879" s="28">
        <v>222.68969999999999</v>
      </c>
      <c r="G879" s="13">
        <v>164</v>
      </c>
      <c r="H879" s="75">
        <v>304</v>
      </c>
      <c r="I879" s="13">
        <v>3243</v>
      </c>
      <c r="J879" s="13">
        <v>3334</v>
      </c>
      <c r="K879" s="13">
        <v>1006</v>
      </c>
      <c r="L879" s="15">
        <f t="shared" si="27"/>
        <v>110.13497300539892</v>
      </c>
    </row>
    <row r="880" spans="1:12" x14ac:dyDescent="0.25">
      <c r="A880" s="13">
        <v>15</v>
      </c>
      <c r="B880" s="80" t="str">
        <f t="shared" si="26"/>
        <v>2018Kutná Hora</v>
      </c>
      <c r="C880" s="13">
        <v>2018</v>
      </c>
      <c r="D880" s="14" t="s">
        <v>18</v>
      </c>
      <c r="E880" s="14" t="s">
        <v>14</v>
      </c>
      <c r="F880" s="28">
        <v>145.2319</v>
      </c>
      <c r="G880" s="13">
        <v>107</v>
      </c>
      <c r="H880" s="75">
        <v>176.5</v>
      </c>
      <c r="I880" s="13">
        <v>1950</v>
      </c>
      <c r="J880" s="13">
        <v>1899</v>
      </c>
      <c r="K880" s="13">
        <v>278</v>
      </c>
      <c r="L880" s="15">
        <f t="shared" si="27"/>
        <v>53.433385992627706</v>
      </c>
    </row>
    <row r="881" spans="1:12" x14ac:dyDescent="0.25">
      <c r="A881" s="13">
        <v>16</v>
      </c>
      <c r="B881" s="80" t="str">
        <f t="shared" si="26"/>
        <v>2018Mělník</v>
      </c>
      <c r="C881" s="13">
        <v>2018</v>
      </c>
      <c r="D881" s="14" t="s">
        <v>19</v>
      </c>
      <c r="E881" s="14" t="s">
        <v>14</v>
      </c>
      <c r="F881" s="28">
        <v>220.0942</v>
      </c>
      <c r="G881" s="13">
        <v>175</v>
      </c>
      <c r="H881" s="75">
        <v>317</v>
      </c>
      <c r="I881" s="13">
        <v>3606</v>
      </c>
      <c r="J881" s="13">
        <v>3631</v>
      </c>
      <c r="K881" s="13">
        <v>762</v>
      </c>
      <c r="L881" s="15">
        <f t="shared" si="27"/>
        <v>76.59873313136876</v>
      </c>
    </row>
    <row r="882" spans="1:12" x14ac:dyDescent="0.25">
      <c r="A882" s="13">
        <v>17</v>
      </c>
      <c r="B882" s="80" t="str">
        <f t="shared" si="26"/>
        <v>2018Mladá Boleslav</v>
      </c>
      <c r="C882" s="13">
        <v>2018</v>
      </c>
      <c r="D882" s="14" t="s">
        <v>20</v>
      </c>
      <c r="E882" s="14" t="s">
        <v>14</v>
      </c>
      <c r="F882" s="28">
        <v>149.61279999999999</v>
      </c>
      <c r="G882" s="13">
        <v>119</v>
      </c>
      <c r="H882" s="75">
        <v>225</v>
      </c>
      <c r="I882" s="13">
        <v>3477</v>
      </c>
      <c r="J882" s="13">
        <v>3517</v>
      </c>
      <c r="K882" s="13">
        <v>685</v>
      </c>
      <c r="L882" s="15">
        <f t="shared" si="27"/>
        <v>71.090417969860681</v>
      </c>
    </row>
    <row r="883" spans="1:12" x14ac:dyDescent="0.25">
      <c r="A883" s="13">
        <v>18</v>
      </c>
      <c r="B883" s="80" t="str">
        <f t="shared" si="26"/>
        <v>2018Nymburk</v>
      </c>
      <c r="C883" s="13">
        <v>2018</v>
      </c>
      <c r="D883" s="14" t="s">
        <v>21</v>
      </c>
      <c r="E883" s="14" t="s">
        <v>14</v>
      </c>
      <c r="F883" s="28">
        <v>178.15350000000001</v>
      </c>
      <c r="G883" s="13">
        <v>145</v>
      </c>
      <c r="H883" s="75">
        <v>238</v>
      </c>
      <c r="I883" s="13">
        <v>2580</v>
      </c>
      <c r="J883" s="13">
        <v>2659</v>
      </c>
      <c r="K883" s="13">
        <v>551</v>
      </c>
      <c r="L883" s="15">
        <f t="shared" si="27"/>
        <v>75.635577284693497</v>
      </c>
    </row>
    <row r="884" spans="1:12" x14ac:dyDescent="0.25">
      <c r="A884" s="13">
        <v>19</v>
      </c>
      <c r="B884" s="80" t="str">
        <f t="shared" si="26"/>
        <v>2018Praha-Východ</v>
      </c>
      <c r="C884" s="13">
        <v>2018</v>
      </c>
      <c r="D884" s="14" t="s">
        <v>134</v>
      </c>
      <c r="E884" s="14" t="s">
        <v>14</v>
      </c>
      <c r="F884" s="28">
        <v>203.76310000000001</v>
      </c>
      <c r="G884" s="13">
        <v>119</v>
      </c>
      <c r="H884" s="75">
        <v>366</v>
      </c>
      <c r="I884" s="13">
        <v>4429</v>
      </c>
      <c r="J884" s="13">
        <v>4404</v>
      </c>
      <c r="K884" s="13">
        <v>1318</v>
      </c>
      <c r="L884" s="15">
        <f t="shared" si="27"/>
        <v>109.23478655767484</v>
      </c>
    </row>
    <row r="885" spans="1:12" x14ac:dyDescent="0.25">
      <c r="A885" s="13">
        <v>20</v>
      </c>
      <c r="B885" s="80" t="str">
        <f t="shared" si="26"/>
        <v>2018Praha-Západ</v>
      </c>
      <c r="C885" s="13">
        <v>2018</v>
      </c>
      <c r="D885" s="14" t="s">
        <v>135</v>
      </c>
      <c r="E885" s="14" t="s">
        <v>14</v>
      </c>
      <c r="F885" s="28">
        <v>220.4554</v>
      </c>
      <c r="G885" s="13">
        <v>120</v>
      </c>
      <c r="H885" s="75">
        <v>353</v>
      </c>
      <c r="I885" s="13">
        <v>4259</v>
      </c>
      <c r="J885" s="13">
        <v>4158</v>
      </c>
      <c r="K885" s="13">
        <v>1221</v>
      </c>
      <c r="L885" s="15">
        <f t="shared" si="27"/>
        <v>107.18253968253968</v>
      </c>
    </row>
    <row r="886" spans="1:12" x14ac:dyDescent="0.25">
      <c r="A886" s="13">
        <v>21</v>
      </c>
      <c r="B886" s="80" t="str">
        <f t="shared" si="26"/>
        <v>2018Příbram</v>
      </c>
      <c r="C886" s="13">
        <v>2018</v>
      </c>
      <c r="D886" s="14" t="s">
        <v>22</v>
      </c>
      <c r="E886" s="14" t="s">
        <v>14</v>
      </c>
      <c r="F886" s="28">
        <v>173.6301</v>
      </c>
      <c r="G886" s="13">
        <v>143</v>
      </c>
      <c r="H886" s="75">
        <v>237.5</v>
      </c>
      <c r="I886" s="13">
        <v>3075</v>
      </c>
      <c r="J886" s="13">
        <v>2933</v>
      </c>
      <c r="K886" s="13">
        <v>636</v>
      </c>
      <c r="L886" s="15">
        <f t="shared" si="27"/>
        <v>79.147630412546874</v>
      </c>
    </row>
    <row r="887" spans="1:12" x14ac:dyDescent="0.25">
      <c r="A887" s="13">
        <v>22</v>
      </c>
      <c r="B887" s="80" t="str">
        <f t="shared" si="26"/>
        <v>2018Rakovník</v>
      </c>
      <c r="C887" s="13">
        <v>2018</v>
      </c>
      <c r="D887" s="14" t="s">
        <v>23</v>
      </c>
      <c r="E887" s="14" t="s">
        <v>14</v>
      </c>
      <c r="F887" s="28">
        <v>221.07040000000001</v>
      </c>
      <c r="G887" s="13">
        <v>181</v>
      </c>
      <c r="H887" s="75">
        <v>303</v>
      </c>
      <c r="I887" s="13">
        <v>1990</v>
      </c>
      <c r="J887" s="13">
        <v>1982</v>
      </c>
      <c r="K887" s="13">
        <v>315</v>
      </c>
      <c r="L887" s="15">
        <f t="shared" si="27"/>
        <v>58.009586276488399</v>
      </c>
    </row>
    <row r="888" spans="1:12" x14ac:dyDescent="0.25">
      <c r="A888" s="13">
        <v>23</v>
      </c>
      <c r="B888" s="80" t="str">
        <f t="shared" si="26"/>
        <v>2018České Budějovice</v>
      </c>
      <c r="C888" s="13">
        <v>2018</v>
      </c>
      <c r="D888" s="14" t="s">
        <v>24</v>
      </c>
      <c r="E888" s="14" t="s">
        <v>25</v>
      </c>
      <c r="F888" s="28">
        <v>158.11689999999999</v>
      </c>
      <c r="G888" s="13">
        <v>121</v>
      </c>
      <c r="H888" s="75">
        <v>226</v>
      </c>
      <c r="I888" s="13">
        <v>6024</v>
      </c>
      <c r="J888" s="13">
        <v>6082</v>
      </c>
      <c r="K888" s="13">
        <v>1035</v>
      </c>
      <c r="L888" s="15">
        <f t="shared" si="27"/>
        <v>62.113613942781974</v>
      </c>
    </row>
    <row r="889" spans="1:12" x14ac:dyDescent="0.25">
      <c r="A889" s="13">
        <v>24</v>
      </c>
      <c r="B889" s="80" t="str">
        <f t="shared" si="26"/>
        <v>2018Český Krumlov</v>
      </c>
      <c r="C889" s="13">
        <v>2018</v>
      </c>
      <c r="D889" s="14" t="s">
        <v>26</v>
      </c>
      <c r="E889" s="14" t="s">
        <v>25</v>
      </c>
      <c r="F889" s="28">
        <v>150.51779999999999</v>
      </c>
      <c r="G889" s="13">
        <v>129</v>
      </c>
      <c r="H889" s="75">
        <v>193</v>
      </c>
      <c r="I889" s="13">
        <v>1772</v>
      </c>
      <c r="J889" s="13">
        <v>1885</v>
      </c>
      <c r="K889" s="13">
        <v>258</v>
      </c>
      <c r="L889" s="15">
        <f t="shared" si="27"/>
        <v>49.957559681697617</v>
      </c>
    </row>
    <row r="890" spans="1:12" x14ac:dyDescent="0.25">
      <c r="A890" s="13">
        <v>25</v>
      </c>
      <c r="B890" s="80" t="str">
        <f t="shared" si="26"/>
        <v>2018Jindřichův Hradec</v>
      </c>
      <c r="C890" s="13">
        <v>2018</v>
      </c>
      <c r="D890" s="14" t="s">
        <v>27</v>
      </c>
      <c r="E890" s="14" t="s">
        <v>25</v>
      </c>
      <c r="F890" s="28">
        <v>275.88639999999998</v>
      </c>
      <c r="G890" s="13">
        <v>227</v>
      </c>
      <c r="H890" s="75">
        <v>441</v>
      </c>
      <c r="I890" s="13">
        <v>1632</v>
      </c>
      <c r="J890" s="13">
        <v>1649</v>
      </c>
      <c r="K890" s="13">
        <v>384</v>
      </c>
      <c r="L890" s="15">
        <f t="shared" si="27"/>
        <v>84.996967859308668</v>
      </c>
    </row>
    <row r="891" spans="1:12" x14ac:dyDescent="0.25">
      <c r="A891" s="13">
        <v>26</v>
      </c>
      <c r="B891" s="80" t="str">
        <f t="shared" si="26"/>
        <v>2018Pelhřimov</v>
      </c>
      <c r="C891" s="13">
        <v>2018</v>
      </c>
      <c r="D891" s="14" t="s">
        <v>28</v>
      </c>
      <c r="E891" s="14" t="s">
        <v>25</v>
      </c>
      <c r="F891" s="28">
        <v>193.29320000000001</v>
      </c>
      <c r="G891" s="13">
        <v>148</v>
      </c>
      <c r="H891" s="75">
        <v>317</v>
      </c>
      <c r="I891" s="13">
        <v>1011</v>
      </c>
      <c r="J891" s="13">
        <v>986</v>
      </c>
      <c r="K891" s="13">
        <v>196</v>
      </c>
      <c r="L891" s="15">
        <f t="shared" si="27"/>
        <v>72.555780933062877</v>
      </c>
    </row>
    <row r="892" spans="1:12" x14ac:dyDescent="0.25">
      <c r="A892" s="13">
        <v>27</v>
      </c>
      <c r="B892" s="80" t="str">
        <f t="shared" si="26"/>
        <v>2018Písek</v>
      </c>
      <c r="C892" s="13">
        <v>2018</v>
      </c>
      <c r="D892" s="14" t="s">
        <v>29</v>
      </c>
      <c r="E892" s="14" t="s">
        <v>25</v>
      </c>
      <c r="F892" s="28">
        <v>239.23840000000001</v>
      </c>
      <c r="G892" s="13">
        <v>170</v>
      </c>
      <c r="H892" s="75">
        <v>383</v>
      </c>
      <c r="I892" s="13">
        <v>1725</v>
      </c>
      <c r="J892" s="13">
        <v>1748</v>
      </c>
      <c r="K892" s="13">
        <v>436</v>
      </c>
      <c r="L892" s="15">
        <f t="shared" si="27"/>
        <v>91.041189931350118</v>
      </c>
    </row>
    <row r="893" spans="1:12" x14ac:dyDescent="0.25">
      <c r="A893" s="13">
        <v>28</v>
      </c>
      <c r="B893" s="80" t="str">
        <f t="shared" si="26"/>
        <v>2018Prachatice</v>
      </c>
      <c r="C893" s="13">
        <v>2018</v>
      </c>
      <c r="D893" s="14" t="s">
        <v>30</v>
      </c>
      <c r="E893" s="14" t="s">
        <v>25</v>
      </c>
      <c r="F893" s="28">
        <v>195.45500000000001</v>
      </c>
      <c r="G893" s="13">
        <v>151</v>
      </c>
      <c r="H893" s="75">
        <v>276</v>
      </c>
      <c r="I893" s="13">
        <v>1179</v>
      </c>
      <c r="J893" s="13">
        <v>1193</v>
      </c>
      <c r="K893" s="13">
        <v>240</v>
      </c>
      <c r="L893" s="15">
        <f t="shared" si="27"/>
        <v>73.428331936295052</v>
      </c>
    </row>
    <row r="894" spans="1:12" x14ac:dyDescent="0.25">
      <c r="A894" s="13">
        <v>29</v>
      </c>
      <c r="B894" s="80" t="str">
        <f t="shared" si="26"/>
        <v>2018Strakonice</v>
      </c>
      <c r="C894" s="13">
        <v>2018</v>
      </c>
      <c r="D894" s="14" t="s">
        <v>31</v>
      </c>
      <c r="E894" s="14" t="s">
        <v>25</v>
      </c>
      <c r="F894" s="28">
        <v>210.53649999999999</v>
      </c>
      <c r="G894" s="13">
        <v>149</v>
      </c>
      <c r="H894" s="75">
        <v>265</v>
      </c>
      <c r="I894" s="13">
        <v>1556</v>
      </c>
      <c r="J894" s="13">
        <v>1591</v>
      </c>
      <c r="K894" s="13">
        <v>235</v>
      </c>
      <c r="L894" s="15">
        <f t="shared" si="27"/>
        <v>53.912633563796355</v>
      </c>
    </row>
    <row r="895" spans="1:12" x14ac:dyDescent="0.25">
      <c r="A895" s="13">
        <v>30</v>
      </c>
      <c r="B895" s="80" t="str">
        <f t="shared" si="26"/>
        <v>2018Tábor</v>
      </c>
      <c r="C895" s="13">
        <v>2018</v>
      </c>
      <c r="D895" s="14" t="s">
        <v>32</v>
      </c>
      <c r="E895" s="14" t="s">
        <v>25</v>
      </c>
      <c r="F895" s="28">
        <v>170.21299999999999</v>
      </c>
      <c r="G895" s="13">
        <v>145</v>
      </c>
      <c r="H895" s="75">
        <v>229</v>
      </c>
      <c r="I895" s="13">
        <v>2502</v>
      </c>
      <c r="J895" s="13">
        <v>2532</v>
      </c>
      <c r="K895" s="13">
        <v>424</v>
      </c>
      <c r="L895" s="15">
        <f t="shared" si="27"/>
        <v>61.121642969984201</v>
      </c>
    </row>
    <row r="896" spans="1:12" x14ac:dyDescent="0.25">
      <c r="A896" s="13">
        <v>31</v>
      </c>
      <c r="B896" s="80" t="str">
        <f t="shared" si="26"/>
        <v>2018Domažlice</v>
      </c>
      <c r="C896" s="13">
        <v>2018</v>
      </c>
      <c r="D896" s="14" t="s">
        <v>33</v>
      </c>
      <c r="E896" s="14" t="s">
        <v>34</v>
      </c>
      <c r="F896" s="28">
        <v>130.458</v>
      </c>
      <c r="G896" s="13">
        <v>97</v>
      </c>
      <c r="H896" s="75">
        <v>183</v>
      </c>
      <c r="I896" s="13">
        <v>1959</v>
      </c>
      <c r="J896" s="13">
        <v>1915</v>
      </c>
      <c r="K896" s="13">
        <v>414</v>
      </c>
      <c r="L896" s="15">
        <f t="shared" si="27"/>
        <v>78.908616187989551</v>
      </c>
    </row>
    <row r="897" spans="1:12" x14ac:dyDescent="0.25">
      <c r="A897" s="13">
        <v>32</v>
      </c>
      <c r="B897" s="80" t="str">
        <f t="shared" si="26"/>
        <v>2018Cheb</v>
      </c>
      <c r="C897" s="13">
        <v>2018</v>
      </c>
      <c r="D897" s="14" t="s">
        <v>35</v>
      </c>
      <c r="E897" s="14" t="s">
        <v>34</v>
      </c>
      <c r="F897" s="28">
        <v>233.56280000000001</v>
      </c>
      <c r="G897" s="13">
        <v>155</v>
      </c>
      <c r="H897" s="75">
        <v>398</v>
      </c>
      <c r="I897" s="13">
        <v>3218</v>
      </c>
      <c r="J897" s="13">
        <v>3218</v>
      </c>
      <c r="K897" s="13">
        <v>1198</v>
      </c>
      <c r="L897" s="15">
        <f t="shared" si="27"/>
        <v>135.88253573648228</v>
      </c>
    </row>
    <row r="898" spans="1:12" x14ac:dyDescent="0.25">
      <c r="A898" s="13">
        <v>33</v>
      </c>
      <c r="B898" s="80" t="str">
        <f t="shared" si="26"/>
        <v>2018Karlovy Vary</v>
      </c>
      <c r="C898" s="13">
        <v>2018</v>
      </c>
      <c r="D898" s="14" t="s">
        <v>36</v>
      </c>
      <c r="E898" s="14" t="s">
        <v>34</v>
      </c>
      <c r="F898" s="28">
        <v>169.5806</v>
      </c>
      <c r="G898" s="13">
        <v>124</v>
      </c>
      <c r="H898" s="75">
        <v>257</v>
      </c>
      <c r="I898" s="13">
        <v>3552</v>
      </c>
      <c r="J898" s="13">
        <v>3527</v>
      </c>
      <c r="K898" s="13">
        <v>751</v>
      </c>
      <c r="L898" s="15">
        <f t="shared" si="27"/>
        <v>77.719024666855688</v>
      </c>
    </row>
    <row r="899" spans="1:12" x14ac:dyDescent="0.25">
      <c r="A899" s="13">
        <v>34</v>
      </c>
      <c r="B899" s="80" t="str">
        <f t="shared" si="26"/>
        <v>2018Klatovy</v>
      </c>
      <c r="C899" s="13">
        <v>2018</v>
      </c>
      <c r="D899" s="14" t="s">
        <v>37</v>
      </c>
      <c r="E899" s="14" t="s">
        <v>34</v>
      </c>
      <c r="F899" s="28">
        <v>214.55879999999999</v>
      </c>
      <c r="G899" s="13">
        <v>143</v>
      </c>
      <c r="H899" s="75">
        <v>281</v>
      </c>
      <c r="I899" s="13">
        <v>1999</v>
      </c>
      <c r="J899" s="13">
        <v>1937</v>
      </c>
      <c r="K899" s="13">
        <v>534</v>
      </c>
      <c r="L899" s="15">
        <f t="shared" si="27"/>
        <v>100.62467733608672</v>
      </c>
    </row>
    <row r="900" spans="1:12" x14ac:dyDescent="0.25">
      <c r="A900" s="13">
        <v>35</v>
      </c>
      <c r="B900" s="80" t="str">
        <f t="shared" si="26"/>
        <v>2018Plzeň-jih</v>
      </c>
      <c r="C900" s="13">
        <v>2018</v>
      </c>
      <c r="D900" s="14" t="s">
        <v>38</v>
      </c>
      <c r="E900" s="14" t="s">
        <v>34</v>
      </c>
      <c r="F900" s="28">
        <v>190.88890000000001</v>
      </c>
      <c r="G900" s="13">
        <v>133.5</v>
      </c>
      <c r="H900" s="75">
        <v>313</v>
      </c>
      <c r="I900" s="13">
        <v>1575</v>
      </c>
      <c r="J900" s="13">
        <v>1558</v>
      </c>
      <c r="K900" s="13">
        <v>488</v>
      </c>
      <c r="L900" s="15">
        <f t="shared" si="27"/>
        <v>114.32605905006419</v>
      </c>
    </row>
    <row r="901" spans="1:12" x14ac:dyDescent="0.25">
      <c r="A901" s="13">
        <v>36</v>
      </c>
      <c r="B901" s="80" t="str">
        <f t="shared" si="26"/>
        <v>2018Plzeň-Město</v>
      </c>
      <c r="C901" s="13">
        <v>2018</v>
      </c>
      <c r="D901" s="14" t="s">
        <v>136</v>
      </c>
      <c r="E901" s="14" t="s">
        <v>34</v>
      </c>
      <c r="F901" s="28">
        <v>221.49719999999999</v>
      </c>
      <c r="G901" s="13">
        <v>170</v>
      </c>
      <c r="H901" s="75">
        <v>334</v>
      </c>
      <c r="I901" s="13">
        <v>9064</v>
      </c>
      <c r="J901" s="13">
        <v>8705</v>
      </c>
      <c r="K901" s="13">
        <v>3452</v>
      </c>
      <c r="L901" s="15">
        <f t="shared" si="27"/>
        <v>144.7421022400919</v>
      </c>
    </row>
    <row r="902" spans="1:12" x14ac:dyDescent="0.25">
      <c r="A902" s="13">
        <v>37</v>
      </c>
      <c r="B902" s="80" t="str">
        <f t="shared" si="26"/>
        <v>2018Plzeň-sever</v>
      </c>
      <c r="C902" s="13">
        <v>2018</v>
      </c>
      <c r="D902" s="14" t="s">
        <v>39</v>
      </c>
      <c r="E902" s="14" t="s">
        <v>34</v>
      </c>
      <c r="F902" s="28">
        <v>189.32660000000001</v>
      </c>
      <c r="G902" s="13">
        <v>119</v>
      </c>
      <c r="H902" s="75">
        <v>293</v>
      </c>
      <c r="I902" s="13">
        <v>2447</v>
      </c>
      <c r="J902" s="13">
        <v>2370</v>
      </c>
      <c r="K902" s="13">
        <v>867</v>
      </c>
      <c r="L902" s="15">
        <f t="shared" si="27"/>
        <v>133.52531645569621</v>
      </c>
    </row>
    <row r="903" spans="1:12" x14ac:dyDescent="0.25">
      <c r="A903" s="13">
        <v>38</v>
      </c>
      <c r="B903" s="80" t="str">
        <f t="shared" ref="B903:B966" si="28">CONCATENATE(C903,D903)</f>
        <v>2018Rokycany</v>
      </c>
      <c r="C903" s="13">
        <v>2018</v>
      </c>
      <c r="D903" s="14" t="s">
        <v>40</v>
      </c>
      <c r="E903" s="14" t="s">
        <v>34</v>
      </c>
      <c r="F903" s="28">
        <v>165.8546</v>
      </c>
      <c r="G903" s="13">
        <v>131</v>
      </c>
      <c r="H903" s="75">
        <v>237</v>
      </c>
      <c r="I903" s="13">
        <v>1458</v>
      </c>
      <c r="J903" s="13">
        <v>1469</v>
      </c>
      <c r="K903" s="13">
        <v>367</v>
      </c>
      <c r="L903" s="15">
        <f t="shared" ref="L903:L966" si="29">K903/J903*365</f>
        <v>91.18788291354663</v>
      </c>
    </row>
    <row r="904" spans="1:12" x14ac:dyDescent="0.25">
      <c r="A904" s="13">
        <v>39</v>
      </c>
      <c r="B904" s="80" t="str">
        <f t="shared" si="28"/>
        <v>2018Sokolov</v>
      </c>
      <c r="C904" s="13">
        <v>2018</v>
      </c>
      <c r="D904" s="14" t="s">
        <v>41</v>
      </c>
      <c r="E904" s="14" t="s">
        <v>34</v>
      </c>
      <c r="F904" s="28">
        <v>179.16909999999999</v>
      </c>
      <c r="G904" s="13">
        <v>143</v>
      </c>
      <c r="H904" s="75">
        <v>266</v>
      </c>
      <c r="I904" s="13">
        <v>3855</v>
      </c>
      <c r="J904" s="13">
        <v>3644</v>
      </c>
      <c r="K904" s="13">
        <v>936</v>
      </c>
      <c r="L904" s="15">
        <f t="shared" si="29"/>
        <v>93.754116355653125</v>
      </c>
    </row>
    <row r="905" spans="1:12" x14ac:dyDescent="0.25">
      <c r="A905" s="13">
        <v>40</v>
      </c>
      <c r="B905" s="80" t="str">
        <f t="shared" si="28"/>
        <v>2018Tachov</v>
      </c>
      <c r="C905" s="13">
        <v>2018</v>
      </c>
      <c r="D905" s="14" t="s">
        <v>42</v>
      </c>
      <c r="E905" s="14" t="s">
        <v>34</v>
      </c>
      <c r="F905" s="28">
        <v>225.21960000000001</v>
      </c>
      <c r="G905" s="13">
        <v>165</v>
      </c>
      <c r="H905" s="75">
        <v>335</v>
      </c>
      <c r="I905" s="13">
        <v>2055</v>
      </c>
      <c r="J905" s="13">
        <v>1802</v>
      </c>
      <c r="K905" s="13">
        <v>842</v>
      </c>
      <c r="L905" s="15">
        <f t="shared" si="29"/>
        <v>170.54938956714761</v>
      </c>
    </row>
    <row r="906" spans="1:12" x14ac:dyDescent="0.25">
      <c r="A906" s="13">
        <v>41</v>
      </c>
      <c r="B906" s="80" t="str">
        <f t="shared" si="28"/>
        <v>2018Česká Lípa</v>
      </c>
      <c r="C906" s="13">
        <v>2018</v>
      </c>
      <c r="D906" s="14" t="s">
        <v>43</v>
      </c>
      <c r="E906" s="14" t="s">
        <v>44</v>
      </c>
      <c r="F906" s="28">
        <v>280.49970000000002</v>
      </c>
      <c r="G906" s="13">
        <v>193</v>
      </c>
      <c r="H906" s="75">
        <v>407</v>
      </c>
      <c r="I906" s="13">
        <v>3911</v>
      </c>
      <c r="J906" s="13">
        <v>3763</v>
      </c>
      <c r="K906" s="13">
        <v>1650</v>
      </c>
      <c r="L906" s="15">
        <f t="shared" si="29"/>
        <v>160.04517672070156</v>
      </c>
    </row>
    <row r="907" spans="1:12" x14ac:dyDescent="0.25">
      <c r="A907" s="13">
        <v>42</v>
      </c>
      <c r="B907" s="80" t="str">
        <f t="shared" si="28"/>
        <v>2018Děčín</v>
      </c>
      <c r="C907" s="13">
        <v>2018</v>
      </c>
      <c r="D907" s="14" t="s">
        <v>45</v>
      </c>
      <c r="E907" s="14" t="s">
        <v>44</v>
      </c>
      <c r="F907" s="28">
        <v>351.7636</v>
      </c>
      <c r="G907" s="13">
        <v>269</v>
      </c>
      <c r="H907" s="75">
        <v>482</v>
      </c>
      <c r="I907" s="13">
        <v>5061</v>
      </c>
      <c r="J907" s="13">
        <v>4894</v>
      </c>
      <c r="K907" s="13">
        <v>2170</v>
      </c>
      <c r="L907" s="15">
        <f t="shared" si="29"/>
        <v>161.8410298324479</v>
      </c>
    </row>
    <row r="908" spans="1:12" x14ac:dyDescent="0.25">
      <c r="A908" s="13">
        <v>43</v>
      </c>
      <c r="B908" s="80" t="str">
        <f t="shared" si="28"/>
        <v>2018Chomutov</v>
      </c>
      <c r="C908" s="13">
        <v>2018</v>
      </c>
      <c r="D908" s="14" t="s">
        <v>46</v>
      </c>
      <c r="E908" s="14" t="s">
        <v>44</v>
      </c>
      <c r="F908" s="28">
        <v>575.25019999999995</v>
      </c>
      <c r="G908" s="13">
        <v>401</v>
      </c>
      <c r="H908" s="75">
        <v>1165</v>
      </c>
      <c r="I908" s="13">
        <v>6710</v>
      </c>
      <c r="J908" s="13">
        <v>6720</v>
      </c>
      <c r="K908" s="13">
        <v>5368</v>
      </c>
      <c r="L908" s="15">
        <f t="shared" si="29"/>
        <v>291.5654761904762</v>
      </c>
    </row>
    <row r="909" spans="1:12" x14ac:dyDescent="0.25">
      <c r="A909" s="13">
        <v>44</v>
      </c>
      <c r="B909" s="80" t="str">
        <f t="shared" si="28"/>
        <v>2018Jablonec nad Nisou</v>
      </c>
      <c r="C909" s="13">
        <v>2018</v>
      </c>
      <c r="D909" s="14" t="s">
        <v>47</v>
      </c>
      <c r="E909" s="14" t="s">
        <v>44</v>
      </c>
      <c r="F909" s="28">
        <v>261.69720000000001</v>
      </c>
      <c r="G909" s="13">
        <v>184</v>
      </c>
      <c r="H909" s="75">
        <v>377</v>
      </c>
      <c r="I909" s="13">
        <v>2818</v>
      </c>
      <c r="J909" s="13">
        <v>2849</v>
      </c>
      <c r="K909" s="13">
        <v>1055</v>
      </c>
      <c r="L909" s="15">
        <f t="shared" si="29"/>
        <v>135.16146016146016</v>
      </c>
    </row>
    <row r="910" spans="1:12" x14ac:dyDescent="0.25">
      <c r="A910" s="13">
        <v>45</v>
      </c>
      <c r="B910" s="80" t="str">
        <f t="shared" si="28"/>
        <v>2018Liberec</v>
      </c>
      <c r="C910" s="13">
        <v>2018</v>
      </c>
      <c r="D910" s="14" t="s">
        <v>48</v>
      </c>
      <c r="E910" s="14" t="s">
        <v>44</v>
      </c>
      <c r="F910" s="28">
        <v>360.5874</v>
      </c>
      <c r="G910" s="13">
        <v>258</v>
      </c>
      <c r="H910" s="75">
        <v>560</v>
      </c>
      <c r="I910" s="13">
        <v>5807</v>
      </c>
      <c r="J910" s="13">
        <v>6087</v>
      </c>
      <c r="K910" s="13">
        <v>2599</v>
      </c>
      <c r="L910" s="15">
        <f t="shared" si="29"/>
        <v>155.84606538524724</v>
      </c>
    </row>
    <row r="911" spans="1:12" x14ac:dyDescent="0.25">
      <c r="A911" s="13">
        <v>46</v>
      </c>
      <c r="B911" s="80" t="str">
        <f t="shared" si="28"/>
        <v>2018Litoměřice</v>
      </c>
      <c r="C911" s="13">
        <v>2018</v>
      </c>
      <c r="D911" s="14" t="s">
        <v>49</v>
      </c>
      <c r="E911" s="14" t="s">
        <v>44</v>
      </c>
      <c r="F911" s="28">
        <v>390.9434</v>
      </c>
      <c r="G911" s="13">
        <v>315</v>
      </c>
      <c r="H911" s="75">
        <v>517</v>
      </c>
      <c r="I911" s="13">
        <v>3436</v>
      </c>
      <c r="J911" s="13">
        <v>3567</v>
      </c>
      <c r="K911" s="13">
        <v>1377</v>
      </c>
      <c r="L911" s="15">
        <f t="shared" si="29"/>
        <v>140.90412111017662</v>
      </c>
    </row>
    <row r="912" spans="1:12" x14ac:dyDescent="0.25">
      <c r="A912" s="13">
        <v>47</v>
      </c>
      <c r="B912" s="80" t="str">
        <f t="shared" si="28"/>
        <v>2018Louny</v>
      </c>
      <c r="C912" s="13">
        <v>2018</v>
      </c>
      <c r="D912" s="14" t="s">
        <v>50</v>
      </c>
      <c r="E912" s="14" t="s">
        <v>44</v>
      </c>
      <c r="F912" s="28">
        <v>364.15410000000003</v>
      </c>
      <c r="G912" s="13">
        <v>255</v>
      </c>
      <c r="H912" s="75">
        <v>572</v>
      </c>
      <c r="I912" s="13">
        <v>2970</v>
      </c>
      <c r="J912" s="13">
        <v>3150</v>
      </c>
      <c r="K912" s="13">
        <v>1640</v>
      </c>
      <c r="L912" s="15">
        <f t="shared" si="29"/>
        <v>190.03174603174605</v>
      </c>
    </row>
    <row r="913" spans="1:12" x14ac:dyDescent="0.25">
      <c r="A913" s="13">
        <v>48</v>
      </c>
      <c r="B913" s="80" t="str">
        <f t="shared" si="28"/>
        <v>2018Most</v>
      </c>
      <c r="C913" s="13">
        <v>2018</v>
      </c>
      <c r="D913" s="14" t="s">
        <v>51</v>
      </c>
      <c r="E913" s="14" t="s">
        <v>44</v>
      </c>
      <c r="F913" s="28">
        <v>248.5624</v>
      </c>
      <c r="G913" s="13">
        <v>182</v>
      </c>
      <c r="H913" s="75">
        <v>407</v>
      </c>
      <c r="I913" s="13">
        <v>6134</v>
      </c>
      <c r="J913" s="13">
        <v>6304</v>
      </c>
      <c r="K913" s="13">
        <v>1988</v>
      </c>
      <c r="L913" s="15">
        <f t="shared" si="29"/>
        <v>115.10469543147208</v>
      </c>
    </row>
    <row r="914" spans="1:12" x14ac:dyDescent="0.25">
      <c r="A914" s="13">
        <v>49</v>
      </c>
      <c r="B914" s="80" t="str">
        <f t="shared" si="28"/>
        <v>2018Teplice</v>
      </c>
      <c r="C914" s="13">
        <v>2018</v>
      </c>
      <c r="D914" s="14" t="s">
        <v>52</v>
      </c>
      <c r="E914" s="14" t="s">
        <v>44</v>
      </c>
      <c r="F914" s="28">
        <v>256.62259999999998</v>
      </c>
      <c r="G914" s="13">
        <v>173</v>
      </c>
      <c r="H914" s="75">
        <v>379.5</v>
      </c>
      <c r="I914" s="13">
        <v>5047</v>
      </c>
      <c r="J914" s="13">
        <v>5046</v>
      </c>
      <c r="K914" s="13">
        <v>1614</v>
      </c>
      <c r="L914" s="15">
        <f t="shared" si="29"/>
        <v>116.74791914387635</v>
      </c>
    </row>
    <row r="915" spans="1:12" x14ac:dyDescent="0.25">
      <c r="A915" s="13">
        <v>50</v>
      </c>
      <c r="B915" s="80" t="str">
        <f t="shared" si="28"/>
        <v>2018Ústí nad Labem</v>
      </c>
      <c r="C915" s="13">
        <v>2018</v>
      </c>
      <c r="D915" s="14" t="s">
        <v>53</v>
      </c>
      <c r="E915" s="14" t="s">
        <v>44</v>
      </c>
      <c r="F915" s="28">
        <v>455.12810000000002</v>
      </c>
      <c r="G915" s="13">
        <v>308</v>
      </c>
      <c r="H915" s="75">
        <v>831</v>
      </c>
      <c r="I915" s="13">
        <v>7162</v>
      </c>
      <c r="J915" s="13">
        <v>8493</v>
      </c>
      <c r="K915" s="13">
        <v>4081</v>
      </c>
      <c r="L915" s="15">
        <f t="shared" si="29"/>
        <v>175.38737784057457</v>
      </c>
    </row>
    <row r="916" spans="1:12" x14ac:dyDescent="0.25">
      <c r="A916" s="13">
        <v>51</v>
      </c>
      <c r="B916" s="80" t="str">
        <f t="shared" si="28"/>
        <v>2018Havlíčkův Brod</v>
      </c>
      <c r="C916" s="13">
        <v>2018</v>
      </c>
      <c r="D916" s="14" t="s">
        <v>54</v>
      </c>
      <c r="E916" s="14" t="s">
        <v>55</v>
      </c>
      <c r="F916" s="28">
        <v>192.9136</v>
      </c>
      <c r="G916" s="13">
        <v>133</v>
      </c>
      <c r="H916" s="75">
        <v>293</v>
      </c>
      <c r="I916" s="13">
        <v>1912</v>
      </c>
      <c r="J916" s="13">
        <v>1930</v>
      </c>
      <c r="K916" s="13">
        <v>612</v>
      </c>
      <c r="L916" s="15">
        <f t="shared" si="29"/>
        <v>115.74093264248705</v>
      </c>
    </row>
    <row r="917" spans="1:12" x14ac:dyDescent="0.25">
      <c r="A917" s="13">
        <v>52</v>
      </c>
      <c r="B917" s="80" t="str">
        <f t="shared" si="28"/>
        <v>2018Hradec Králové</v>
      </c>
      <c r="C917" s="13">
        <v>2018</v>
      </c>
      <c r="D917" s="14" t="s">
        <v>56</v>
      </c>
      <c r="E917" s="14" t="s">
        <v>55</v>
      </c>
      <c r="F917" s="28">
        <v>266.04559999999998</v>
      </c>
      <c r="G917" s="13">
        <v>182</v>
      </c>
      <c r="H917" s="75">
        <v>368</v>
      </c>
      <c r="I917" s="13">
        <v>4190</v>
      </c>
      <c r="J917" s="13">
        <v>4342</v>
      </c>
      <c r="K917" s="13">
        <v>1260</v>
      </c>
      <c r="L917" s="15">
        <f t="shared" si="29"/>
        <v>105.91893136803316</v>
      </c>
    </row>
    <row r="918" spans="1:12" x14ac:dyDescent="0.25">
      <c r="A918" s="13">
        <v>53</v>
      </c>
      <c r="B918" s="80" t="str">
        <f t="shared" si="28"/>
        <v>2018Chrudim</v>
      </c>
      <c r="C918" s="13">
        <v>2018</v>
      </c>
      <c r="D918" s="14" t="s">
        <v>57</v>
      </c>
      <c r="E918" s="14" t="s">
        <v>55</v>
      </c>
      <c r="F918" s="28">
        <v>256.59629999999999</v>
      </c>
      <c r="G918" s="13">
        <v>177</v>
      </c>
      <c r="H918" s="75">
        <v>335</v>
      </c>
      <c r="I918" s="13">
        <v>1900</v>
      </c>
      <c r="J918" s="13">
        <v>1985</v>
      </c>
      <c r="K918" s="13">
        <v>725</v>
      </c>
      <c r="L918" s="15">
        <f t="shared" si="29"/>
        <v>133.31234256926953</v>
      </c>
    </row>
    <row r="919" spans="1:12" x14ac:dyDescent="0.25">
      <c r="A919" s="13">
        <v>54</v>
      </c>
      <c r="B919" s="80" t="str">
        <f t="shared" si="28"/>
        <v>2018Jičín</v>
      </c>
      <c r="C919" s="13">
        <v>2018</v>
      </c>
      <c r="D919" s="14" t="s">
        <v>58</v>
      </c>
      <c r="E919" s="14" t="s">
        <v>55</v>
      </c>
      <c r="F919" s="28">
        <v>325.16460000000001</v>
      </c>
      <c r="G919" s="13">
        <v>182</v>
      </c>
      <c r="H919" s="75">
        <v>702</v>
      </c>
      <c r="I919" s="13">
        <v>1461</v>
      </c>
      <c r="J919" s="13">
        <v>1465</v>
      </c>
      <c r="K919" s="13">
        <v>621</v>
      </c>
      <c r="L919" s="15">
        <f t="shared" si="29"/>
        <v>154.72013651877134</v>
      </c>
    </row>
    <row r="920" spans="1:12" x14ac:dyDescent="0.25">
      <c r="A920" s="13">
        <v>55</v>
      </c>
      <c r="B920" s="80" t="str">
        <f t="shared" si="28"/>
        <v>2018Náchod</v>
      </c>
      <c r="C920" s="13">
        <v>2018</v>
      </c>
      <c r="D920" s="14" t="s">
        <v>59</v>
      </c>
      <c r="E920" s="14" t="s">
        <v>55</v>
      </c>
      <c r="F920" s="28">
        <v>166.4863</v>
      </c>
      <c r="G920" s="13">
        <v>140</v>
      </c>
      <c r="H920" s="75">
        <v>211</v>
      </c>
      <c r="I920" s="13">
        <v>2392</v>
      </c>
      <c r="J920" s="13">
        <v>2436</v>
      </c>
      <c r="K920" s="13">
        <v>369</v>
      </c>
      <c r="L920" s="15">
        <f t="shared" si="29"/>
        <v>55.289408866995075</v>
      </c>
    </row>
    <row r="921" spans="1:12" x14ac:dyDescent="0.25">
      <c r="A921" s="13">
        <v>56</v>
      </c>
      <c r="B921" s="80" t="str">
        <f t="shared" si="28"/>
        <v>2018Pardubice</v>
      </c>
      <c r="C921" s="13">
        <v>2018</v>
      </c>
      <c r="D921" s="14" t="s">
        <v>60</v>
      </c>
      <c r="E921" s="14" t="s">
        <v>55</v>
      </c>
      <c r="F921" s="28">
        <v>248.07679999999999</v>
      </c>
      <c r="G921" s="13">
        <v>172</v>
      </c>
      <c r="H921" s="75">
        <v>371</v>
      </c>
      <c r="I921" s="13">
        <v>4574</v>
      </c>
      <c r="J921" s="13">
        <v>4717</v>
      </c>
      <c r="K921" s="13">
        <v>1704</v>
      </c>
      <c r="L921" s="15">
        <f t="shared" si="29"/>
        <v>131.85499258002969</v>
      </c>
    </row>
    <row r="922" spans="1:12" x14ac:dyDescent="0.25">
      <c r="A922" s="13">
        <v>57</v>
      </c>
      <c r="B922" s="80" t="str">
        <f t="shared" si="28"/>
        <v>2018Rychnov nad Kněžnou</v>
      </c>
      <c r="C922" s="13">
        <v>2018</v>
      </c>
      <c r="D922" s="14" t="s">
        <v>61</v>
      </c>
      <c r="E922" s="14" t="s">
        <v>55</v>
      </c>
      <c r="F922" s="28">
        <v>259.2833</v>
      </c>
      <c r="G922" s="13">
        <v>168</v>
      </c>
      <c r="H922" s="75">
        <v>461</v>
      </c>
      <c r="I922" s="13">
        <v>1677</v>
      </c>
      <c r="J922" s="13">
        <v>1840</v>
      </c>
      <c r="K922" s="13">
        <v>577</v>
      </c>
      <c r="L922" s="15">
        <f t="shared" si="29"/>
        <v>114.45923913043478</v>
      </c>
    </row>
    <row r="923" spans="1:12" x14ac:dyDescent="0.25">
      <c r="A923" s="13">
        <v>58</v>
      </c>
      <c r="B923" s="80" t="str">
        <f t="shared" si="28"/>
        <v>2018Semily</v>
      </c>
      <c r="C923" s="13">
        <v>2018</v>
      </c>
      <c r="D923" s="14" t="s">
        <v>62</v>
      </c>
      <c r="E923" s="14" t="s">
        <v>55</v>
      </c>
      <c r="F923" s="28">
        <v>386.02300000000002</v>
      </c>
      <c r="G923" s="13">
        <v>242.5</v>
      </c>
      <c r="H923" s="75">
        <v>712</v>
      </c>
      <c r="I923" s="13">
        <v>977</v>
      </c>
      <c r="J923" s="13">
        <v>899</v>
      </c>
      <c r="K923" s="13">
        <v>532</v>
      </c>
      <c r="L923" s="15">
        <f t="shared" si="29"/>
        <v>215.99555061179086</v>
      </c>
    </row>
    <row r="924" spans="1:12" x14ac:dyDescent="0.25">
      <c r="A924" s="13">
        <v>59</v>
      </c>
      <c r="B924" s="80" t="str">
        <f t="shared" si="28"/>
        <v>2018Svitavy</v>
      </c>
      <c r="C924" s="13">
        <v>2018</v>
      </c>
      <c r="D924" s="14" t="s">
        <v>63</v>
      </c>
      <c r="E924" s="14" t="s">
        <v>55</v>
      </c>
      <c r="F924" s="28">
        <v>177.09039999999999</v>
      </c>
      <c r="G924" s="13">
        <v>132</v>
      </c>
      <c r="H924" s="75">
        <v>228</v>
      </c>
      <c r="I924" s="13">
        <v>1992</v>
      </c>
      <c r="J924" s="13">
        <v>1916</v>
      </c>
      <c r="K924" s="13">
        <v>529</v>
      </c>
      <c r="L924" s="15">
        <f t="shared" si="29"/>
        <v>100.77505219206681</v>
      </c>
    </row>
    <row r="925" spans="1:12" x14ac:dyDescent="0.25">
      <c r="A925" s="13">
        <v>60</v>
      </c>
      <c r="B925" s="80" t="str">
        <f t="shared" si="28"/>
        <v>2018Trutnov</v>
      </c>
      <c r="C925" s="13">
        <v>2018</v>
      </c>
      <c r="D925" s="14" t="s">
        <v>64</v>
      </c>
      <c r="E925" s="14" t="s">
        <v>55</v>
      </c>
      <c r="F925" s="28">
        <v>166.09530000000001</v>
      </c>
      <c r="G925" s="13">
        <v>111</v>
      </c>
      <c r="H925" s="75">
        <v>233</v>
      </c>
      <c r="I925" s="13">
        <v>2862</v>
      </c>
      <c r="J925" s="13">
        <v>2902</v>
      </c>
      <c r="K925" s="13">
        <v>697</v>
      </c>
      <c r="L925" s="15">
        <f t="shared" si="29"/>
        <v>87.665403170227435</v>
      </c>
    </row>
    <row r="926" spans="1:12" x14ac:dyDescent="0.25">
      <c r="A926" s="13">
        <v>61</v>
      </c>
      <c r="B926" s="80" t="str">
        <f t="shared" si="28"/>
        <v>2018Ústí nad Orlicí</v>
      </c>
      <c r="C926" s="13">
        <v>2018</v>
      </c>
      <c r="D926" s="14" t="s">
        <v>65</v>
      </c>
      <c r="E926" s="14" t="s">
        <v>55</v>
      </c>
      <c r="F926" s="28">
        <v>270.08819999999997</v>
      </c>
      <c r="G926" s="13">
        <v>190</v>
      </c>
      <c r="H926" s="75">
        <v>416</v>
      </c>
      <c r="I926" s="13">
        <v>3554</v>
      </c>
      <c r="J926" s="13">
        <v>3479</v>
      </c>
      <c r="K926" s="13">
        <v>772</v>
      </c>
      <c r="L926" s="15">
        <f t="shared" si="29"/>
        <v>80.994538660534644</v>
      </c>
    </row>
    <row r="927" spans="1:12" x14ac:dyDescent="0.25">
      <c r="A927" s="13">
        <v>62</v>
      </c>
      <c r="B927" s="80" t="str">
        <f t="shared" si="28"/>
        <v>2018Blansko</v>
      </c>
      <c r="C927" s="13">
        <v>2018</v>
      </c>
      <c r="D927" s="14" t="s">
        <v>66</v>
      </c>
      <c r="E927" s="14" t="s">
        <v>67</v>
      </c>
      <c r="F927" s="28">
        <v>263.87580000000003</v>
      </c>
      <c r="G927" s="13">
        <v>194</v>
      </c>
      <c r="H927" s="75">
        <v>469</v>
      </c>
      <c r="I927" s="13">
        <v>1994</v>
      </c>
      <c r="J927" s="13">
        <v>2268</v>
      </c>
      <c r="K927" s="13">
        <v>741</v>
      </c>
      <c r="L927" s="15">
        <f t="shared" si="29"/>
        <v>119.25264550264551</v>
      </c>
    </row>
    <row r="928" spans="1:12" x14ac:dyDescent="0.25">
      <c r="A928" s="13">
        <v>63</v>
      </c>
      <c r="B928" s="80" t="str">
        <f t="shared" si="28"/>
        <v>2018Brno-město</v>
      </c>
      <c r="C928" s="13">
        <v>2018</v>
      </c>
      <c r="D928" s="14" t="s">
        <v>68</v>
      </c>
      <c r="E928" s="14" t="s">
        <v>67</v>
      </c>
      <c r="F928" s="28">
        <v>460.66340000000002</v>
      </c>
      <c r="G928" s="13">
        <v>301</v>
      </c>
      <c r="H928" s="75">
        <v>908</v>
      </c>
      <c r="I928" s="13">
        <v>13355</v>
      </c>
      <c r="J928" s="13">
        <v>14391</v>
      </c>
      <c r="K928" s="13">
        <v>8213</v>
      </c>
      <c r="L928" s="15">
        <f t="shared" si="29"/>
        <v>208.30692794107429</v>
      </c>
    </row>
    <row r="929" spans="1:12" x14ac:dyDescent="0.25">
      <c r="A929" s="13">
        <v>64</v>
      </c>
      <c r="B929" s="80" t="str">
        <f t="shared" si="28"/>
        <v>2018Brno-venkov</v>
      </c>
      <c r="C929" s="13">
        <v>2018</v>
      </c>
      <c r="D929" s="14" t="s">
        <v>69</v>
      </c>
      <c r="E929" s="14" t="s">
        <v>67</v>
      </c>
      <c r="F929" s="28">
        <v>393.77300000000002</v>
      </c>
      <c r="G929" s="13">
        <v>270</v>
      </c>
      <c r="H929" s="75">
        <v>755</v>
      </c>
      <c r="I929" s="13">
        <v>3390</v>
      </c>
      <c r="J929" s="13">
        <v>3214</v>
      </c>
      <c r="K929" s="13">
        <v>1843</v>
      </c>
      <c r="L929" s="15">
        <f t="shared" si="29"/>
        <v>209.30149346608584</v>
      </c>
    </row>
    <row r="930" spans="1:12" x14ac:dyDescent="0.25">
      <c r="A930" s="13">
        <v>65</v>
      </c>
      <c r="B930" s="80" t="str">
        <f t="shared" si="28"/>
        <v>2018Břeclav</v>
      </c>
      <c r="C930" s="13">
        <v>2018</v>
      </c>
      <c r="D930" s="14" t="s">
        <v>70</v>
      </c>
      <c r="E930" s="14" t="s">
        <v>67</v>
      </c>
      <c r="F930" s="28">
        <v>570.1567</v>
      </c>
      <c r="G930" s="13">
        <v>401</v>
      </c>
      <c r="H930" s="75">
        <v>1099</v>
      </c>
      <c r="I930" s="13">
        <v>2958</v>
      </c>
      <c r="J930" s="13">
        <v>2713</v>
      </c>
      <c r="K930" s="13">
        <v>1885</v>
      </c>
      <c r="L930" s="15">
        <f t="shared" si="29"/>
        <v>253.6030224843347</v>
      </c>
    </row>
    <row r="931" spans="1:12" x14ac:dyDescent="0.25">
      <c r="A931" s="13">
        <v>66</v>
      </c>
      <c r="B931" s="80" t="str">
        <f t="shared" si="28"/>
        <v>2018Hodonín</v>
      </c>
      <c r="C931" s="13">
        <v>2018</v>
      </c>
      <c r="D931" s="14" t="s">
        <v>71</v>
      </c>
      <c r="E931" s="14" t="s">
        <v>67</v>
      </c>
      <c r="F931" s="28">
        <v>326.82209999999998</v>
      </c>
      <c r="G931" s="13">
        <v>251</v>
      </c>
      <c r="H931" s="75">
        <v>485</v>
      </c>
      <c r="I931" s="13">
        <v>2851</v>
      </c>
      <c r="J931" s="13">
        <v>2708</v>
      </c>
      <c r="K931" s="13">
        <v>1701</v>
      </c>
      <c r="L931" s="15">
        <f t="shared" si="29"/>
        <v>229.27067946824226</v>
      </c>
    </row>
    <row r="932" spans="1:12" x14ac:dyDescent="0.25">
      <c r="A932" s="13">
        <v>67</v>
      </c>
      <c r="B932" s="80" t="str">
        <f t="shared" si="28"/>
        <v>2018Jihlava</v>
      </c>
      <c r="C932" s="13">
        <v>2018</v>
      </c>
      <c r="D932" s="14" t="s">
        <v>72</v>
      </c>
      <c r="E932" s="14" t="s">
        <v>67</v>
      </c>
      <c r="F932" s="28">
        <v>285.37020000000001</v>
      </c>
      <c r="G932" s="13">
        <v>215</v>
      </c>
      <c r="H932" s="75">
        <v>415</v>
      </c>
      <c r="I932" s="13">
        <v>3242</v>
      </c>
      <c r="J932" s="13">
        <v>3051</v>
      </c>
      <c r="K932" s="13">
        <v>1260</v>
      </c>
      <c r="L932" s="15">
        <f t="shared" si="29"/>
        <v>150.73746312684366</v>
      </c>
    </row>
    <row r="933" spans="1:12" x14ac:dyDescent="0.25">
      <c r="A933" s="13">
        <v>68</v>
      </c>
      <c r="B933" s="80" t="str">
        <f t="shared" si="28"/>
        <v>2018Kroměříž</v>
      </c>
      <c r="C933" s="13">
        <v>2018</v>
      </c>
      <c r="D933" s="14" t="s">
        <v>73</v>
      </c>
      <c r="E933" s="14" t="s">
        <v>67</v>
      </c>
      <c r="F933" s="28">
        <v>231.1241</v>
      </c>
      <c r="G933" s="13">
        <v>167</v>
      </c>
      <c r="H933" s="75">
        <v>330</v>
      </c>
      <c r="I933" s="13">
        <v>2147</v>
      </c>
      <c r="J933" s="13">
        <v>2181</v>
      </c>
      <c r="K933" s="13">
        <v>711</v>
      </c>
      <c r="L933" s="15">
        <f t="shared" si="29"/>
        <v>118.98899587345254</v>
      </c>
    </row>
    <row r="934" spans="1:12" x14ac:dyDescent="0.25">
      <c r="A934" s="13">
        <v>69</v>
      </c>
      <c r="B934" s="80" t="str">
        <f t="shared" si="28"/>
        <v>2018Prostějov</v>
      </c>
      <c r="C934" s="13">
        <v>2018</v>
      </c>
      <c r="D934" s="14" t="s">
        <v>74</v>
      </c>
      <c r="E934" s="14" t="s">
        <v>67</v>
      </c>
      <c r="F934" s="28">
        <v>319.45139999999998</v>
      </c>
      <c r="G934" s="13">
        <v>240.5</v>
      </c>
      <c r="H934" s="75">
        <v>509</v>
      </c>
      <c r="I934" s="13">
        <v>2416</v>
      </c>
      <c r="J934" s="13">
        <v>2548</v>
      </c>
      <c r="K934" s="13">
        <v>1115</v>
      </c>
      <c r="L934" s="15">
        <f t="shared" si="29"/>
        <v>159.72331240188385</v>
      </c>
    </row>
    <row r="935" spans="1:12" x14ac:dyDescent="0.25">
      <c r="A935" s="13">
        <v>70</v>
      </c>
      <c r="B935" s="80" t="str">
        <f t="shared" si="28"/>
        <v>2018Třebíč</v>
      </c>
      <c r="C935" s="13">
        <v>2018</v>
      </c>
      <c r="D935" s="14" t="s">
        <v>75</v>
      </c>
      <c r="E935" s="14" t="s">
        <v>67</v>
      </c>
      <c r="F935" s="28">
        <v>203.9778</v>
      </c>
      <c r="G935" s="13">
        <v>149</v>
      </c>
      <c r="H935" s="75">
        <v>293</v>
      </c>
      <c r="I935" s="13">
        <v>1828</v>
      </c>
      <c r="J935" s="13">
        <v>1889</v>
      </c>
      <c r="K935" s="13">
        <v>503</v>
      </c>
      <c r="L935" s="15">
        <f t="shared" si="29"/>
        <v>97.191635786130234</v>
      </c>
    </row>
    <row r="936" spans="1:12" x14ac:dyDescent="0.25">
      <c r="A936" s="13">
        <v>71</v>
      </c>
      <c r="B936" s="80" t="str">
        <f t="shared" si="28"/>
        <v>2018Uherské Hradiště</v>
      </c>
      <c r="C936" s="13">
        <v>2018</v>
      </c>
      <c r="D936" s="14" t="s">
        <v>76</v>
      </c>
      <c r="E936" s="14" t="s">
        <v>67</v>
      </c>
      <c r="F936" s="28">
        <v>344.55739999999997</v>
      </c>
      <c r="G936" s="13">
        <v>194.5</v>
      </c>
      <c r="H936" s="75">
        <v>606</v>
      </c>
      <c r="I936" s="13">
        <v>2475</v>
      </c>
      <c r="J936" s="13">
        <v>2456</v>
      </c>
      <c r="K936" s="13">
        <v>1175</v>
      </c>
      <c r="L936" s="15">
        <f t="shared" si="29"/>
        <v>174.62337133550488</v>
      </c>
    </row>
    <row r="937" spans="1:12" x14ac:dyDescent="0.25">
      <c r="A937" s="13">
        <v>72</v>
      </c>
      <c r="B937" s="80" t="str">
        <f t="shared" si="28"/>
        <v>2018Vyškov</v>
      </c>
      <c r="C937" s="13">
        <v>2018</v>
      </c>
      <c r="D937" s="14" t="s">
        <v>77</v>
      </c>
      <c r="E937" s="14" t="s">
        <v>67</v>
      </c>
      <c r="F937" s="28">
        <v>417.9246</v>
      </c>
      <c r="G937" s="13">
        <v>244</v>
      </c>
      <c r="H937" s="75">
        <v>764</v>
      </c>
      <c r="I937" s="13">
        <v>1789</v>
      </c>
      <c r="J937" s="13">
        <v>2076</v>
      </c>
      <c r="K937" s="13">
        <v>981</v>
      </c>
      <c r="L937" s="15">
        <f t="shared" si="29"/>
        <v>172.47832369942196</v>
      </c>
    </row>
    <row r="938" spans="1:12" x14ac:dyDescent="0.25">
      <c r="A938" s="13">
        <v>73</v>
      </c>
      <c r="B938" s="80" t="str">
        <f t="shared" si="28"/>
        <v>2018Zlín</v>
      </c>
      <c r="C938" s="13">
        <v>2018</v>
      </c>
      <c r="D938" s="14" t="s">
        <v>78</v>
      </c>
      <c r="E938" s="14" t="s">
        <v>67</v>
      </c>
      <c r="F938" s="28">
        <v>194.68170000000001</v>
      </c>
      <c r="G938" s="13">
        <v>112</v>
      </c>
      <c r="H938" s="75">
        <v>233</v>
      </c>
      <c r="I938" s="13">
        <v>3682</v>
      </c>
      <c r="J938" s="13">
        <v>3797</v>
      </c>
      <c r="K938" s="13">
        <v>714</v>
      </c>
      <c r="L938" s="15">
        <f t="shared" si="29"/>
        <v>68.635765077692909</v>
      </c>
    </row>
    <row r="939" spans="1:12" x14ac:dyDescent="0.25">
      <c r="A939" s="13">
        <v>74</v>
      </c>
      <c r="B939" s="80" t="str">
        <f t="shared" si="28"/>
        <v>2018Znojmo</v>
      </c>
      <c r="C939" s="13">
        <v>2018</v>
      </c>
      <c r="D939" s="14" t="s">
        <v>79</v>
      </c>
      <c r="E939" s="14" t="s">
        <v>67</v>
      </c>
      <c r="F939" s="28">
        <v>284.15410000000003</v>
      </c>
      <c r="G939" s="13">
        <v>167</v>
      </c>
      <c r="H939" s="75">
        <v>540</v>
      </c>
      <c r="I939" s="13">
        <v>2544</v>
      </c>
      <c r="J939" s="13">
        <v>2647</v>
      </c>
      <c r="K939" s="13">
        <v>1107</v>
      </c>
      <c r="L939" s="15">
        <f t="shared" si="29"/>
        <v>152.6463921420476</v>
      </c>
    </row>
    <row r="940" spans="1:12" x14ac:dyDescent="0.25">
      <c r="A940" s="13">
        <v>75</v>
      </c>
      <c r="B940" s="80" t="str">
        <f t="shared" si="28"/>
        <v>2018Žďár nad Sázavou</v>
      </c>
      <c r="C940" s="13">
        <v>2018</v>
      </c>
      <c r="D940" s="14" t="s">
        <v>80</v>
      </c>
      <c r="E940" s="14" t="s">
        <v>67</v>
      </c>
      <c r="F940" s="28">
        <v>307.03590000000003</v>
      </c>
      <c r="G940" s="13">
        <v>191</v>
      </c>
      <c r="H940" s="75">
        <v>518</v>
      </c>
      <c r="I940" s="13">
        <v>1914</v>
      </c>
      <c r="J940" s="13">
        <v>1899</v>
      </c>
      <c r="K940" s="13">
        <v>1026</v>
      </c>
      <c r="L940" s="15">
        <f t="shared" si="29"/>
        <v>197.20379146919433</v>
      </c>
    </row>
    <row r="941" spans="1:12" x14ac:dyDescent="0.25">
      <c r="A941" s="13">
        <v>76</v>
      </c>
      <c r="B941" s="80" t="str">
        <f t="shared" si="28"/>
        <v>2018Bruntál</v>
      </c>
      <c r="C941" s="13">
        <v>2018</v>
      </c>
      <c r="D941" s="14" t="s">
        <v>81</v>
      </c>
      <c r="E941" s="14" t="s">
        <v>82</v>
      </c>
      <c r="F941" s="28">
        <v>249.78790000000001</v>
      </c>
      <c r="G941" s="13">
        <v>201</v>
      </c>
      <c r="H941" s="75">
        <v>351</v>
      </c>
      <c r="I941" s="13">
        <v>3133</v>
      </c>
      <c r="J941" s="13">
        <v>3104</v>
      </c>
      <c r="K941" s="13">
        <v>1388</v>
      </c>
      <c r="L941" s="15">
        <f t="shared" si="29"/>
        <v>163.21520618556701</v>
      </c>
    </row>
    <row r="942" spans="1:12" x14ac:dyDescent="0.25">
      <c r="A942" s="13">
        <v>77</v>
      </c>
      <c r="B942" s="80" t="str">
        <f t="shared" si="28"/>
        <v>2018Frýdek-Místek</v>
      </c>
      <c r="C942" s="13">
        <v>2018</v>
      </c>
      <c r="D942" s="14" t="s">
        <v>83</v>
      </c>
      <c r="E942" s="14" t="s">
        <v>82</v>
      </c>
      <c r="F942" s="28">
        <v>221.83320000000001</v>
      </c>
      <c r="G942" s="13">
        <v>172</v>
      </c>
      <c r="H942" s="75">
        <v>351</v>
      </c>
      <c r="I942" s="13">
        <v>5396</v>
      </c>
      <c r="J942" s="13">
        <v>5511</v>
      </c>
      <c r="K942" s="13">
        <v>1881</v>
      </c>
      <c r="L942" s="15">
        <f t="shared" si="29"/>
        <v>124.5808383233533</v>
      </c>
    </row>
    <row r="943" spans="1:12" x14ac:dyDescent="0.25">
      <c r="A943" s="13">
        <v>78</v>
      </c>
      <c r="B943" s="80" t="str">
        <f t="shared" si="28"/>
        <v>2018Jeseník</v>
      </c>
      <c r="C943" s="13">
        <v>2018</v>
      </c>
      <c r="D943" s="14" t="s">
        <v>84</v>
      </c>
      <c r="E943" s="14" t="s">
        <v>82</v>
      </c>
      <c r="F943" s="28">
        <v>255.61019999999999</v>
      </c>
      <c r="G943" s="13">
        <v>175.5</v>
      </c>
      <c r="H943" s="75">
        <v>414</v>
      </c>
      <c r="I943" s="13">
        <v>1012</v>
      </c>
      <c r="J943" s="13">
        <v>1038</v>
      </c>
      <c r="K943" s="13">
        <v>435</v>
      </c>
      <c r="L943" s="15">
        <f t="shared" si="29"/>
        <v>152.96242774566474</v>
      </c>
    </row>
    <row r="944" spans="1:12" x14ac:dyDescent="0.25">
      <c r="A944" s="13">
        <v>79</v>
      </c>
      <c r="B944" s="80" t="str">
        <f t="shared" si="28"/>
        <v>2018Karviná</v>
      </c>
      <c r="C944" s="13">
        <v>2018</v>
      </c>
      <c r="D944" s="14" t="s">
        <v>85</v>
      </c>
      <c r="E944" s="14" t="s">
        <v>82</v>
      </c>
      <c r="F944" s="28">
        <v>195.6566</v>
      </c>
      <c r="G944" s="13">
        <v>160</v>
      </c>
      <c r="H944" s="75">
        <v>284</v>
      </c>
      <c r="I944" s="13">
        <v>10151</v>
      </c>
      <c r="J944" s="13">
        <v>10411</v>
      </c>
      <c r="K944" s="13">
        <v>2586</v>
      </c>
      <c r="L944" s="15">
        <f t="shared" si="29"/>
        <v>90.662760541734698</v>
      </c>
    </row>
    <row r="945" spans="1:12" x14ac:dyDescent="0.25">
      <c r="A945" s="13">
        <v>80</v>
      </c>
      <c r="B945" s="80" t="str">
        <f t="shared" si="28"/>
        <v>2018Nový Jičín</v>
      </c>
      <c r="C945" s="13">
        <v>2018</v>
      </c>
      <c r="D945" s="14" t="s">
        <v>86</v>
      </c>
      <c r="E945" s="14" t="s">
        <v>82</v>
      </c>
      <c r="F945" s="28">
        <v>173.52080000000001</v>
      </c>
      <c r="G945" s="13">
        <v>129</v>
      </c>
      <c r="H945" s="75">
        <v>245</v>
      </c>
      <c r="I945" s="13">
        <v>3561</v>
      </c>
      <c r="J945" s="13">
        <v>3480</v>
      </c>
      <c r="K945" s="13">
        <v>1053</v>
      </c>
      <c r="L945" s="15">
        <f t="shared" si="29"/>
        <v>110.44396551724138</v>
      </c>
    </row>
    <row r="946" spans="1:12" x14ac:dyDescent="0.25">
      <c r="A946" s="13">
        <v>81</v>
      </c>
      <c r="B946" s="80" t="str">
        <f t="shared" si="28"/>
        <v>2018Olomouc</v>
      </c>
      <c r="C946" s="13">
        <v>2018</v>
      </c>
      <c r="D946" s="14" t="s">
        <v>87</v>
      </c>
      <c r="E946" s="14" t="s">
        <v>82</v>
      </c>
      <c r="F946" s="28">
        <v>161.62010000000001</v>
      </c>
      <c r="G946" s="13">
        <v>123</v>
      </c>
      <c r="H946" s="75">
        <v>214</v>
      </c>
      <c r="I946" s="13">
        <v>5781</v>
      </c>
      <c r="J946" s="13">
        <v>5856</v>
      </c>
      <c r="K946" s="13">
        <v>1243</v>
      </c>
      <c r="L946" s="15">
        <f t="shared" si="29"/>
        <v>77.47523907103826</v>
      </c>
    </row>
    <row r="947" spans="1:12" x14ac:dyDescent="0.25">
      <c r="A947" s="13">
        <v>82</v>
      </c>
      <c r="B947" s="80" t="str">
        <f t="shared" si="28"/>
        <v>2018Opava</v>
      </c>
      <c r="C947" s="13">
        <v>2018</v>
      </c>
      <c r="D947" s="14" t="s">
        <v>88</v>
      </c>
      <c r="E947" s="14" t="s">
        <v>82</v>
      </c>
      <c r="F947" s="28">
        <v>234.59010000000001</v>
      </c>
      <c r="G947" s="13">
        <v>174</v>
      </c>
      <c r="H947" s="75">
        <v>358</v>
      </c>
      <c r="I947" s="13">
        <v>4062</v>
      </c>
      <c r="J947" s="13">
        <v>3986</v>
      </c>
      <c r="K947" s="13">
        <v>1497</v>
      </c>
      <c r="L947" s="15">
        <f t="shared" si="29"/>
        <v>137.0810336176618</v>
      </c>
    </row>
    <row r="948" spans="1:12" x14ac:dyDescent="0.25">
      <c r="A948" s="13">
        <v>83</v>
      </c>
      <c r="B948" s="80" t="str">
        <f t="shared" si="28"/>
        <v>2018Ostrava</v>
      </c>
      <c r="C948" s="13">
        <v>2018</v>
      </c>
      <c r="D948" s="14" t="s">
        <v>89</v>
      </c>
      <c r="E948" s="14" t="s">
        <v>82</v>
      </c>
      <c r="F948" s="28">
        <v>230.97329999999999</v>
      </c>
      <c r="G948" s="13">
        <v>167</v>
      </c>
      <c r="H948" s="75">
        <v>294</v>
      </c>
      <c r="I948" s="13">
        <v>12050</v>
      </c>
      <c r="J948" s="13">
        <v>12144</v>
      </c>
      <c r="K948" s="13">
        <v>3921</v>
      </c>
      <c r="L948" s="15">
        <f t="shared" si="29"/>
        <v>117.84955533596838</v>
      </c>
    </row>
    <row r="949" spans="1:12" x14ac:dyDescent="0.25">
      <c r="A949" s="13">
        <v>84</v>
      </c>
      <c r="B949" s="80" t="str">
        <f t="shared" si="28"/>
        <v>2018Přerov</v>
      </c>
      <c r="C949" s="13">
        <v>2018</v>
      </c>
      <c r="D949" s="14" t="s">
        <v>90</v>
      </c>
      <c r="E949" s="14" t="s">
        <v>82</v>
      </c>
      <c r="F949" s="28">
        <v>221.16149999999999</v>
      </c>
      <c r="G949" s="13">
        <v>195</v>
      </c>
      <c r="H949" s="75">
        <v>328</v>
      </c>
      <c r="I949" s="13">
        <v>2746</v>
      </c>
      <c r="J949" s="13">
        <v>2646</v>
      </c>
      <c r="K949" s="13">
        <v>749</v>
      </c>
      <c r="L949" s="15">
        <f t="shared" si="29"/>
        <v>103.32010582010582</v>
      </c>
    </row>
    <row r="950" spans="1:12" x14ac:dyDescent="0.25">
      <c r="A950" s="13">
        <v>85</v>
      </c>
      <c r="B950" s="80" t="str">
        <f t="shared" si="28"/>
        <v>2018Šumperk</v>
      </c>
      <c r="C950" s="13">
        <v>2018</v>
      </c>
      <c r="D950" s="14" t="s">
        <v>91</v>
      </c>
      <c r="E950" s="14" t="s">
        <v>82</v>
      </c>
      <c r="F950" s="28">
        <v>313.86259999999999</v>
      </c>
      <c r="G950" s="13">
        <v>223</v>
      </c>
      <c r="H950" s="75">
        <v>461</v>
      </c>
      <c r="I950" s="13">
        <v>2560</v>
      </c>
      <c r="J950" s="13">
        <v>2578</v>
      </c>
      <c r="K950" s="13">
        <v>1213</v>
      </c>
      <c r="L950" s="15">
        <f t="shared" si="29"/>
        <v>171.73972071373157</v>
      </c>
    </row>
    <row r="951" spans="1:12" x14ac:dyDescent="0.25">
      <c r="A951" s="13">
        <v>86</v>
      </c>
      <c r="B951" s="80" t="str">
        <f t="shared" si="28"/>
        <v>2018Vsetín</v>
      </c>
      <c r="C951" s="13">
        <v>2018</v>
      </c>
      <c r="D951" s="14" t="s">
        <v>92</v>
      </c>
      <c r="E951" s="14" t="s">
        <v>82</v>
      </c>
      <c r="F951" s="28">
        <v>281.00639999999999</v>
      </c>
      <c r="G951" s="13">
        <v>216</v>
      </c>
      <c r="H951" s="75">
        <v>399</v>
      </c>
      <c r="I951" s="13">
        <v>2450</v>
      </c>
      <c r="J951" s="13">
        <v>2431</v>
      </c>
      <c r="K951" s="13">
        <v>977</v>
      </c>
      <c r="L951" s="15">
        <f t="shared" si="29"/>
        <v>146.69066227889758</v>
      </c>
    </row>
    <row r="952" spans="1:12" x14ac:dyDescent="0.25">
      <c r="A952" s="13">
        <v>1</v>
      </c>
      <c r="B952" s="80" t="str">
        <f t="shared" si="28"/>
        <v>2019Praha 1</v>
      </c>
      <c r="C952" s="13">
        <v>2019</v>
      </c>
      <c r="D952" s="14" t="s">
        <v>2</v>
      </c>
      <c r="E952" s="14" t="s">
        <v>3</v>
      </c>
      <c r="F952" s="28">
        <v>211.18350000000001</v>
      </c>
      <c r="G952" s="13">
        <v>126</v>
      </c>
      <c r="H952" s="75">
        <v>334</v>
      </c>
      <c r="I952" s="13">
        <v>18521</v>
      </c>
      <c r="J952" s="13">
        <v>18345</v>
      </c>
      <c r="K952" s="13">
        <v>9798</v>
      </c>
      <c r="L952" s="15">
        <f t="shared" si="29"/>
        <v>194.94521668029435</v>
      </c>
    </row>
    <row r="953" spans="1:12" x14ac:dyDescent="0.25">
      <c r="A953" s="13">
        <v>2</v>
      </c>
      <c r="B953" s="80" t="str">
        <f t="shared" si="28"/>
        <v>2019Praha 2</v>
      </c>
      <c r="C953" s="13">
        <v>2019</v>
      </c>
      <c r="D953" s="14" t="s">
        <v>4</v>
      </c>
      <c r="E953" s="14" t="s">
        <v>3</v>
      </c>
      <c r="F953" s="28">
        <v>388.81610000000001</v>
      </c>
      <c r="G953" s="13">
        <v>264</v>
      </c>
      <c r="H953" s="75">
        <v>756</v>
      </c>
      <c r="I953" s="13">
        <v>5207</v>
      </c>
      <c r="J953" s="13">
        <v>5990</v>
      </c>
      <c r="K953" s="13">
        <v>3762</v>
      </c>
      <c r="L953" s="15">
        <f t="shared" si="29"/>
        <v>229.23706176961602</v>
      </c>
    </row>
    <row r="954" spans="1:12" x14ac:dyDescent="0.25">
      <c r="A954" s="13">
        <v>3</v>
      </c>
      <c r="B954" s="80" t="str">
        <f t="shared" si="28"/>
        <v>2019Praha 3</v>
      </c>
      <c r="C954" s="13">
        <v>2019</v>
      </c>
      <c r="D954" s="14" t="s">
        <v>5</v>
      </c>
      <c r="E954" s="14" t="s">
        <v>3</v>
      </c>
      <c r="F954" s="28">
        <v>221.67179999999999</v>
      </c>
      <c r="G954" s="13">
        <v>134</v>
      </c>
      <c r="H954" s="75">
        <v>420</v>
      </c>
      <c r="I954" s="13">
        <v>4661</v>
      </c>
      <c r="J954" s="13">
        <v>5028</v>
      </c>
      <c r="K954" s="13">
        <v>1814</v>
      </c>
      <c r="L954" s="15">
        <f t="shared" si="29"/>
        <v>131.68456642800319</v>
      </c>
    </row>
    <row r="955" spans="1:12" x14ac:dyDescent="0.25">
      <c r="A955" s="13">
        <v>4</v>
      </c>
      <c r="B955" s="80" t="str">
        <f t="shared" si="28"/>
        <v>2019Praha 4</v>
      </c>
      <c r="C955" s="13">
        <v>2019</v>
      </c>
      <c r="D955" s="14" t="s">
        <v>6</v>
      </c>
      <c r="E955" s="14" t="s">
        <v>3</v>
      </c>
      <c r="F955" s="28">
        <v>243.93469999999999</v>
      </c>
      <c r="G955" s="13">
        <v>161</v>
      </c>
      <c r="H955" s="75">
        <v>357</v>
      </c>
      <c r="I955" s="13">
        <v>10600</v>
      </c>
      <c r="J955" s="13">
        <v>11185</v>
      </c>
      <c r="K955" s="13">
        <v>4331</v>
      </c>
      <c r="L955" s="15">
        <f t="shared" si="29"/>
        <v>141.33348234242288</v>
      </c>
    </row>
    <row r="956" spans="1:12" x14ac:dyDescent="0.25">
      <c r="A956" s="13">
        <v>5</v>
      </c>
      <c r="B956" s="80" t="str">
        <f t="shared" si="28"/>
        <v>2019Praha 5</v>
      </c>
      <c r="C956" s="13">
        <v>2019</v>
      </c>
      <c r="D956" s="14" t="s">
        <v>7</v>
      </c>
      <c r="E956" s="14" t="s">
        <v>3</v>
      </c>
      <c r="F956" s="28">
        <v>205.024</v>
      </c>
      <c r="G956" s="13">
        <v>124</v>
      </c>
      <c r="H956" s="75">
        <v>370</v>
      </c>
      <c r="I956" s="13">
        <v>8554</v>
      </c>
      <c r="J956" s="13">
        <v>8782</v>
      </c>
      <c r="K956" s="13">
        <v>2814</v>
      </c>
      <c r="L956" s="15">
        <f t="shared" si="29"/>
        <v>116.95627419722157</v>
      </c>
    </row>
    <row r="957" spans="1:12" x14ac:dyDescent="0.25">
      <c r="A957" s="13">
        <v>6</v>
      </c>
      <c r="B957" s="80" t="str">
        <f t="shared" si="28"/>
        <v>2019Praha 6</v>
      </c>
      <c r="C957" s="13">
        <v>2019</v>
      </c>
      <c r="D957" s="14" t="s">
        <v>8</v>
      </c>
      <c r="E957" s="14" t="s">
        <v>3</v>
      </c>
      <c r="F957" s="28">
        <v>348.02249999999998</v>
      </c>
      <c r="G957" s="13">
        <v>244</v>
      </c>
      <c r="H957" s="75">
        <v>545</v>
      </c>
      <c r="I957" s="13">
        <v>5684</v>
      </c>
      <c r="J957" s="13">
        <v>5827</v>
      </c>
      <c r="K957" s="13">
        <v>3161</v>
      </c>
      <c r="L957" s="15">
        <f t="shared" si="29"/>
        <v>198.00326068302729</v>
      </c>
    </row>
    <row r="958" spans="1:12" x14ac:dyDescent="0.25">
      <c r="A958" s="13">
        <v>7</v>
      </c>
      <c r="B958" s="80" t="str">
        <f t="shared" si="28"/>
        <v>2019Praha 7</v>
      </c>
      <c r="C958" s="13">
        <v>2019</v>
      </c>
      <c r="D958" s="14" t="s">
        <v>9</v>
      </c>
      <c r="E958" s="14" t="s">
        <v>3</v>
      </c>
      <c r="F958" s="28">
        <v>478.47620000000001</v>
      </c>
      <c r="G958" s="13">
        <v>316</v>
      </c>
      <c r="H958" s="75">
        <v>984</v>
      </c>
      <c r="I958" s="13">
        <v>2275</v>
      </c>
      <c r="J958" s="13">
        <v>2252</v>
      </c>
      <c r="K958" s="13">
        <v>2459</v>
      </c>
      <c r="L958" s="15">
        <f t="shared" si="29"/>
        <v>398.55017761989347</v>
      </c>
    </row>
    <row r="959" spans="1:12" x14ac:dyDescent="0.25">
      <c r="A959" s="13">
        <v>8</v>
      </c>
      <c r="B959" s="80" t="str">
        <f t="shared" si="28"/>
        <v>2019Praha 8</v>
      </c>
      <c r="C959" s="13">
        <v>2019</v>
      </c>
      <c r="D959" s="14" t="s">
        <v>10</v>
      </c>
      <c r="E959" s="14" t="s">
        <v>3</v>
      </c>
      <c r="F959" s="28">
        <v>414.7183</v>
      </c>
      <c r="G959" s="13">
        <v>327</v>
      </c>
      <c r="H959" s="75">
        <v>702</v>
      </c>
      <c r="I959" s="13">
        <v>5980</v>
      </c>
      <c r="J959" s="13">
        <v>6003</v>
      </c>
      <c r="K959" s="13">
        <v>3871</v>
      </c>
      <c r="L959" s="15">
        <f t="shared" si="29"/>
        <v>235.36814925870399</v>
      </c>
    </row>
    <row r="960" spans="1:12" x14ac:dyDescent="0.25">
      <c r="A960" s="13">
        <v>9</v>
      </c>
      <c r="B960" s="80" t="str">
        <f t="shared" si="28"/>
        <v>2019Praha 9</v>
      </c>
      <c r="C960" s="13">
        <v>2019</v>
      </c>
      <c r="D960" s="14" t="s">
        <v>11</v>
      </c>
      <c r="E960" s="14" t="s">
        <v>3</v>
      </c>
      <c r="F960" s="28">
        <v>251.7055</v>
      </c>
      <c r="G960" s="13">
        <v>194</v>
      </c>
      <c r="H960" s="75">
        <v>413</v>
      </c>
      <c r="I960" s="13">
        <v>7449</v>
      </c>
      <c r="J960" s="13">
        <v>8129</v>
      </c>
      <c r="K960" s="13">
        <v>2732</v>
      </c>
      <c r="L960" s="15">
        <f t="shared" si="29"/>
        <v>122.66945503752</v>
      </c>
    </row>
    <row r="961" spans="1:12" x14ac:dyDescent="0.25">
      <c r="A961" s="13">
        <v>10</v>
      </c>
      <c r="B961" s="80" t="str">
        <f t="shared" si="28"/>
        <v>2019Praha 10</v>
      </c>
      <c r="C961" s="13">
        <v>2019</v>
      </c>
      <c r="D961" s="14" t="s">
        <v>12</v>
      </c>
      <c r="E961" s="14" t="s">
        <v>3</v>
      </c>
      <c r="F961" s="28">
        <v>232.82149999999999</v>
      </c>
      <c r="G961" s="13">
        <v>170</v>
      </c>
      <c r="H961" s="75">
        <v>347</v>
      </c>
      <c r="I961" s="13">
        <v>7801</v>
      </c>
      <c r="J961" s="13">
        <v>8084</v>
      </c>
      <c r="K961" s="13">
        <v>2769</v>
      </c>
      <c r="L961" s="15">
        <f t="shared" si="29"/>
        <v>125.02288471053934</v>
      </c>
    </row>
    <row r="962" spans="1:12" x14ac:dyDescent="0.25">
      <c r="A962" s="13">
        <v>11</v>
      </c>
      <c r="B962" s="80" t="str">
        <f t="shared" si="28"/>
        <v>2019Beroun</v>
      </c>
      <c r="C962" s="13">
        <v>2019</v>
      </c>
      <c r="D962" s="14" t="s">
        <v>13</v>
      </c>
      <c r="E962" s="14" t="s">
        <v>14</v>
      </c>
      <c r="F962" s="28">
        <v>160.28319999999999</v>
      </c>
      <c r="G962" s="13">
        <v>105</v>
      </c>
      <c r="H962" s="75">
        <v>207</v>
      </c>
      <c r="I962" s="13">
        <v>2129</v>
      </c>
      <c r="J962" s="13">
        <v>2223</v>
      </c>
      <c r="K962" s="13">
        <v>404</v>
      </c>
      <c r="L962" s="15">
        <f t="shared" si="29"/>
        <v>66.333783175888442</v>
      </c>
    </row>
    <row r="963" spans="1:12" x14ac:dyDescent="0.25">
      <c r="A963" s="13">
        <v>12</v>
      </c>
      <c r="B963" s="80" t="str">
        <f t="shared" si="28"/>
        <v>2019Benešov</v>
      </c>
      <c r="C963" s="13">
        <v>2019</v>
      </c>
      <c r="D963" s="14" t="s">
        <v>15</v>
      </c>
      <c r="E963" s="14" t="s">
        <v>14</v>
      </c>
      <c r="F963" s="28">
        <v>242.43600000000001</v>
      </c>
      <c r="G963" s="13">
        <v>162</v>
      </c>
      <c r="H963" s="75">
        <v>359</v>
      </c>
      <c r="I963" s="13">
        <v>2277</v>
      </c>
      <c r="J963" s="13">
        <v>2267</v>
      </c>
      <c r="K963" s="13">
        <v>853</v>
      </c>
      <c r="L963" s="15">
        <f t="shared" si="29"/>
        <v>137.33789148654608</v>
      </c>
    </row>
    <row r="964" spans="1:12" x14ac:dyDescent="0.25">
      <c r="A964" s="13">
        <v>13</v>
      </c>
      <c r="B964" s="80" t="str">
        <f t="shared" si="28"/>
        <v>2019Kladno</v>
      </c>
      <c r="C964" s="13">
        <v>2019</v>
      </c>
      <c r="D964" s="14" t="s">
        <v>16</v>
      </c>
      <c r="E964" s="14" t="s">
        <v>14</v>
      </c>
      <c r="F964" s="28">
        <v>162.8271</v>
      </c>
      <c r="G964" s="13">
        <v>119</v>
      </c>
      <c r="H964" s="75">
        <v>244</v>
      </c>
      <c r="I964" s="13">
        <v>5073</v>
      </c>
      <c r="J964" s="13">
        <v>5129</v>
      </c>
      <c r="K964" s="13">
        <v>1337</v>
      </c>
      <c r="L964" s="15">
        <f t="shared" si="29"/>
        <v>95.146227334763111</v>
      </c>
    </row>
    <row r="965" spans="1:12" x14ac:dyDescent="0.25">
      <c r="A965" s="13">
        <v>14</v>
      </c>
      <c r="B965" s="80" t="str">
        <f t="shared" si="28"/>
        <v>2019Kolín</v>
      </c>
      <c r="C965" s="13">
        <v>2019</v>
      </c>
      <c r="D965" s="14" t="s">
        <v>17</v>
      </c>
      <c r="E965" s="14" t="s">
        <v>14</v>
      </c>
      <c r="F965" s="28">
        <v>224.75049999999999</v>
      </c>
      <c r="G965" s="13">
        <v>161</v>
      </c>
      <c r="H965" s="75">
        <v>315</v>
      </c>
      <c r="I965" s="13">
        <v>3373</v>
      </c>
      <c r="J965" s="13">
        <v>3487</v>
      </c>
      <c r="K965" s="13">
        <v>892</v>
      </c>
      <c r="L965" s="15">
        <f t="shared" si="29"/>
        <v>93.369658732434758</v>
      </c>
    </row>
    <row r="966" spans="1:12" x14ac:dyDescent="0.25">
      <c r="A966" s="13">
        <v>15</v>
      </c>
      <c r="B966" s="80" t="str">
        <f t="shared" si="28"/>
        <v>2019Kutná Hora</v>
      </c>
      <c r="C966" s="13">
        <v>2019</v>
      </c>
      <c r="D966" s="14" t="s">
        <v>18</v>
      </c>
      <c r="E966" s="14" t="s">
        <v>14</v>
      </c>
      <c r="F966" s="28">
        <v>146.96340000000001</v>
      </c>
      <c r="G966" s="13">
        <v>105</v>
      </c>
      <c r="H966" s="75">
        <v>206.5</v>
      </c>
      <c r="I966" s="13">
        <v>1812</v>
      </c>
      <c r="J966" s="13">
        <v>1813</v>
      </c>
      <c r="K966" s="13">
        <v>278</v>
      </c>
      <c r="L966" s="15">
        <f t="shared" si="29"/>
        <v>55.968008825151678</v>
      </c>
    </row>
    <row r="967" spans="1:12" x14ac:dyDescent="0.25">
      <c r="A967" s="13">
        <v>16</v>
      </c>
      <c r="B967" s="80" t="str">
        <f t="shared" ref="B967:B1030" si="30">CONCATENATE(C967,D967)</f>
        <v>2019Mělník</v>
      </c>
      <c r="C967" s="13">
        <v>2019</v>
      </c>
      <c r="D967" s="14" t="s">
        <v>19</v>
      </c>
      <c r="E967" s="14" t="s">
        <v>14</v>
      </c>
      <c r="F967" s="28">
        <v>198.2346</v>
      </c>
      <c r="G967" s="13">
        <v>148</v>
      </c>
      <c r="H967" s="75">
        <v>312</v>
      </c>
      <c r="I967" s="13">
        <v>2861</v>
      </c>
      <c r="J967" s="13">
        <v>2902</v>
      </c>
      <c r="K967" s="13">
        <v>722</v>
      </c>
      <c r="L967" s="15">
        <f t="shared" ref="L967:L1030" si="31">K967/J967*365</f>
        <v>90.809786354238454</v>
      </c>
    </row>
    <row r="968" spans="1:12" x14ac:dyDescent="0.25">
      <c r="A968" s="13">
        <v>17</v>
      </c>
      <c r="B968" s="80" t="str">
        <f t="shared" si="30"/>
        <v>2019Mladá Boleslav</v>
      </c>
      <c r="C968" s="13">
        <v>2019</v>
      </c>
      <c r="D968" s="14" t="s">
        <v>20</v>
      </c>
      <c r="E968" s="14" t="s">
        <v>14</v>
      </c>
      <c r="F968" s="28">
        <v>147.25880000000001</v>
      </c>
      <c r="G968" s="13">
        <v>115</v>
      </c>
      <c r="H968" s="75">
        <v>223</v>
      </c>
      <c r="I968" s="13">
        <v>3387</v>
      </c>
      <c r="J968" s="13">
        <v>3431</v>
      </c>
      <c r="K968" s="13">
        <v>641</v>
      </c>
      <c r="L968" s="15">
        <f t="shared" si="31"/>
        <v>68.191489361702125</v>
      </c>
    </row>
    <row r="969" spans="1:12" x14ac:dyDescent="0.25">
      <c r="A969" s="13">
        <v>18</v>
      </c>
      <c r="B969" s="80" t="str">
        <f t="shared" si="30"/>
        <v>2019Nymburk</v>
      </c>
      <c r="C969" s="13">
        <v>2019</v>
      </c>
      <c r="D969" s="14" t="s">
        <v>21</v>
      </c>
      <c r="E969" s="14" t="s">
        <v>14</v>
      </c>
      <c r="F969" s="28">
        <v>186.27959999999999</v>
      </c>
      <c r="G969" s="13">
        <v>144</v>
      </c>
      <c r="H969" s="75">
        <v>260</v>
      </c>
      <c r="I969" s="13">
        <v>2571</v>
      </c>
      <c r="J969" s="13">
        <v>2641</v>
      </c>
      <c r="K969" s="13">
        <v>481</v>
      </c>
      <c r="L969" s="15">
        <f t="shared" si="31"/>
        <v>66.476713366149184</v>
      </c>
    </row>
    <row r="970" spans="1:12" x14ac:dyDescent="0.25">
      <c r="A970" s="13">
        <v>19</v>
      </c>
      <c r="B970" s="80" t="str">
        <f t="shared" si="30"/>
        <v>2019Praha-Východ</v>
      </c>
      <c r="C970" s="13">
        <v>2019</v>
      </c>
      <c r="D970" s="14" t="s">
        <v>134</v>
      </c>
      <c r="E970" s="14" t="s">
        <v>14</v>
      </c>
      <c r="F970" s="28">
        <v>201.66669999999999</v>
      </c>
      <c r="G970" s="13">
        <v>119</v>
      </c>
      <c r="H970" s="75">
        <v>391</v>
      </c>
      <c r="I970" s="13">
        <v>4876</v>
      </c>
      <c r="J970" s="13">
        <v>4806</v>
      </c>
      <c r="K970" s="13">
        <v>1392</v>
      </c>
      <c r="L970" s="15">
        <f t="shared" si="31"/>
        <v>105.71785268414482</v>
      </c>
    </row>
    <row r="971" spans="1:12" x14ac:dyDescent="0.25">
      <c r="A971" s="13">
        <v>20</v>
      </c>
      <c r="B971" s="80" t="str">
        <f t="shared" si="30"/>
        <v>2019Praha-Západ</v>
      </c>
      <c r="C971" s="13">
        <v>2019</v>
      </c>
      <c r="D971" s="14" t="s">
        <v>135</v>
      </c>
      <c r="E971" s="14" t="s">
        <v>14</v>
      </c>
      <c r="F971" s="28">
        <v>219.37729999999999</v>
      </c>
      <c r="G971" s="13">
        <v>123</v>
      </c>
      <c r="H971" s="75">
        <v>353</v>
      </c>
      <c r="I971" s="13">
        <v>4065</v>
      </c>
      <c r="J971" s="13">
        <v>4120</v>
      </c>
      <c r="K971" s="13">
        <v>1167</v>
      </c>
      <c r="L971" s="15">
        <f t="shared" si="31"/>
        <v>103.3871359223301</v>
      </c>
    </row>
    <row r="972" spans="1:12" x14ac:dyDescent="0.25">
      <c r="A972" s="13">
        <v>21</v>
      </c>
      <c r="B972" s="80" t="str">
        <f t="shared" si="30"/>
        <v>2019Příbram</v>
      </c>
      <c r="C972" s="13">
        <v>2019</v>
      </c>
      <c r="D972" s="14" t="s">
        <v>22</v>
      </c>
      <c r="E972" s="14" t="s">
        <v>14</v>
      </c>
      <c r="F972" s="28">
        <v>179.02799999999999</v>
      </c>
      <c r="G972" s="13">
        <v>136</v>
      </c>
      <c r="H972" s="75">
        <v>249.5</v>
      </c>
      <c r="I972" s="13">
        <v>2876</v>
      </c>
      <c r="J972" s="13">
        <v>2977</v>
      </c>
      <c r="K972" s="13">
        <v>535</v>
      </c>
      <c r="L972" s="15">
        <f t="shared" si="31"/>
        <v>65.594558280147794</v>
      </c>
    </row>
    <row r="973" spans="1:12" x14ac:dyDescent="0.25">
      <c r="A973" s="13">
        <v>22</v>
      </c>
      <c r="B973" s="80" t="str">
        <f t="shared" si="30"/>
        <v>2019Rakovník</v>
      </c>
      <c r="C973" s="13">
        <v>2019</v>
      </c>
      <c r="D973" s="14" t="s">
        <v>23</v>
      </c>
      <c r="E973" s="14" t="s">
        <v>14</v>
      </c>
      <c r="F973" s="28">
        <v>257.91719999999998</v>
      </c>
      <c r="G973" s="13">
        <v>190</v>
      </c>
      <c r="H973" s="75">
        <v>390</v>
      </c>
      <c r="I973" s="13">
        <v>1788</v>
      </c>
      <c r="J973" s="13">
        <v>1755</v>
      </c>
      <c r="K973" s="13">
        <v>348</v>
      </c>
      <c r="L973" s="15">
        <f t="shared" si="31"/>
        <v>72.376068376068375</v>
      </c>
    </row>
    <row r="974" spans="1:12" x14ac:dyDescent="0.25">
      <c r="A974" s="13">
        <v>23</v>
      </c>
      <c r="B974" s="80" t="str">
        <f t="shared" si="30"/>
        <v>2019České Budějovice</v>
      </c>
      <c r="C974" s="13">
        <v>2019</v>
      </c>
      <c r="D974" s="14" t="s">
        <v>24</v>
      </c>
      <c r="E974" s="14" t="s">
        <v>25</v>
      </c>
      <c r="F974" s="28">
        <v>151.65280000000001</v>
      </c>
      <c r="G974" s="13">
        <v>106</v>
      </c>
      <c r="H974" s="75">
        <v>228</v>
      </c>
      <c r="I974" s="13">
        <v>5613</v>
      </c>
      <c r="J974" s="13">
        <v>5486</v>
      </c>
      <c r="K974" s="13">
        <v>1162</v>
      </c>
      <c r="L974" s="15">
        <f t="shared" si="31"/>
        <v>77.311337951148388</v>
      </c>
    </row>
    <row r="975" spans="1:12" x14ac:dyDescent="0.25">
      <c r="A975" s="13">
        <v>24</v>
      </c>
      <c r="B975" s="80" t="str">
        <f t="shared" si="30"/>
        <v>2019Český Krumlov</v>
      </c>
      <c r="C975" s="13">
        <v>2019</v>
      </c>
      <c r="D975" s="14" t="s">
        <v>26</v>
      </c>
      <c r="E975" s="14" t="s">
        <v>25</v>
      </c>
      <c r="F975" s="28">
        <v>150.98320000000001</v>
      </c>
      <c r="G975" s="13">
        <v>113</v>
      </c>
      <c r="H975" s="75">
        <v>189</v>
      </c>
      <c r="I975" s="13">
        <v>1743</v>
      </c>
      <c r="J975" s="13">
        <v>1746</v>
      </c>
      <c r="K975" s="13">
        <v>255</v>
      </c>
      <c r="L975" s="15">
        <f t="shared" si="31"/>
        <v>53.307560137457045</v>
      </c>
    </row>
    <row r="976" spans="1:12" x14ac:dyDescent="0.25">
      <c r="A976" s="13">
        <v>25</v>
      </c>
      <c r="B976" s="80" t="str">
        <f t="shared" si="30"/>
        <v>2019Jindřichův Hradec</v>
      </c>
      <c r="C976" s="13">
        <v>2019</v>
      </c>
      <c r="D976" s="14" t="s">
        <v>27</v>
      </c>
      <c r="E976" s="14" t="s">
        <v>25</v>
      </c>
      <c r="F976" s="28">
        <v>284.00459999999998</v>
      </c>
      <c r="G976" s="13">
        <v>218.5</v>
      </c>
      <c r="H976" s="75">
        <v>466</v>
      </c>
      <c r="I976" s="13">
        <v>1470</v>
      </c>
      <c r="J976" s="13">
        <v>1513</v>
      </c>
      <c r="K976" s="13">
        <v>341</v>
      </c>
      <c r="L976" s="15">
        <f t="shared" si="31"/>
        <v>82.263714474553865</v>
      </c>
    </row>
    <row r="977" spans="1:12" x14ac:dyDescent="0.25">
      <c r="A977" s="13">
        <v>26</v>
      </c>
      <c r="B977" s="80" t="str">
        <f t="shared" si="30"/>
        <v>2019Pelhřimov</v>
      </c>
      <c r="C977" s="13">
        <v>2019</v>
      </c>
      <c r="D977" s="14" t="s">
        <v>28</v>
      </c>
      <c r="E977" s="14" t="s">
        <v>25</v>
      </c>
      <c r="F977" s="28">
        <v>188.12559999999999</v>
      </c>
      <c r="G977" s="13">
        <v>127</v>
      </c>
      <c r="H977" s="75">
        <v>286</v>
      </c>
      <c r="I977" s="13">
        <v>936</v>
      </c>
      <c r="J977" s="13">
        <v>949</v>
      </c>
      <c r="K977" s="13">
        <v>187</v>
      </c>
      <c r="L977" s="15">
        <f t="shared" si="31"/>
        <v>71.92307692307692</v>
      </c>
    </row>
    <row r="978" spans="1:12" x14ac:dyDescent="0.25">
      <c r="A978" s="13">
        <v>27</v>
      </c>
      <c r="B978" s="80" t="str">
        <f t="shared" si="30"/>
        <v>2019Písek</v>
      </c>
      <c r="C978" s="13">
        <v>2019</v>
      </c>
      <c r="D978" s="14" t="s">
        <v>29</v>
      </c>
      <c r="E978" s="14" t="s">
        <v>25</v>
      </c>
      <c r="F978" s="28">
        <v>236.3339</v>
      </c>
      <c r="G978" s="13">
        <v>171</v>
      </c>
      <c r="H978" s="75">
        <v>393</v>
      </c>
      <c r="I978" s="13">
        <v>1518</v>
      </c>
      <c r="J978" s="13">
        <v>1642</v>
      </c>
      <c r="K978" s="13">
        <v>312</v>
      </c>
      <c r="L978" s="15">
        <f t="shared" si="31"/>
        <v>69.354445797807557</v>
      </c>
    </row>
    <row r="979" spans="1:12" x14ac:dyDescent="0.25">
      <c r="A979" s="13">
        <v>28</v>
      </c>
      <c r="B979" s="80" t="str">
        <f t="shared" si="30"/>
        <v>2019Prachatice</v>
      </c>
      <c r="C979" s="13">
        <v>2019</v>
      </c>
      <c r="D979" s="14" t="s">
        <v>30</v>
      </c>
      <c r="E979" s="14" t="s">
        <v>25</v>
      </c>
      <c r="F979" s="28">
        <v>196.31299999999999</v>
      </c>
      <c r="G979" s="13">
        <v>134</v>
      </c>
      <c r="H979" s="75">
        <v>282.5</v>
      </c>
      <c r="I979" s="13">
        <v>1094</v>
      </c>
      <c r="J979" s="13">
        <v>1131</v>
      </c>
      <c r="K979" s="13">
        <v>203</v>
      </c>
      <c r="L979" s="15">
        <f t="shared" si="31"/>
        <v>65.512820512820511</v>
      </c>
    </row>
    <row r="980" spans="1:12" x14ac:dyDescent="0.25">
      <c r="A980" s="13">
        <v>29</v>
      </c>
      <c r="B980" s="80" t="str">
        <f t="shared" si="30"/>
        <v>2019Strakonice</v>
      </c>
      <c r="C980" s="13">
        <v>2019</v>
      </c>
      <c r="D980" s="14" t="s">
        <v>31</v>
      </c>
      <c r="E980" s="14" t="s">
        <v>25</v>
      </c>
      <c r="F980" s="28">
        <v>190.9907</v>
      </c>
      <c r="G980" s="13">
        <v>127</v>
      </c>
      <c r="H980" s="75">
        <v>273</v>
      </c>
      <c r="I980" s="13">
        <v>1353</v>
      </c>
      <c r="J980" s="13">
        <v>1385</v>
      </c>
      <c r="K980" s="13">
        <v>203</v>
      </c>
      <c r="L980" s="15">
        <f t="shared" si="31"/>
        <v>53.498194945848375</v>
      </c>
    </row>
    <row r="981" spans="1:12" x14ac:dyDescent="0.25">
      <c r="A981" s="13">
        <v>30</v>
      </c>
      <c r="B981" s="80" t="str">
        <f t="shared" si="30"/>
        <v>2019Tábor</v>
      </c>
      <c r="C981" s="13">
        <v>2019</v>
      </c>
      <c r="D981" s="14" t="s">
        <v>32</v>
      </c>
      <c r="E981" s="14" t="s">
        <v>25</v>
      </c>
      <c r="F981" s="28">
        <v>165.91239999999999</v>
      </c>
      <c r="G981" s="13">
        <v>132</v>
      </c>
      <c r="H981" s="75">
        <v>218</v>
      </c>
      <c r="I981" s="13">
        <v>2304</v>
      </c>
      <c r="J981" s="13">
        <v>2286</v>
      </c>
      <c r="K981" s="13">
        <v>442</v>
      </c>
      <c r="L981" s="15">
        <f t="shared" si="31"/>
        <v>70.573053368328956</v>
      </c>
    </row>
    <row r="982" spans="1:12" x14ac:dyDescent="0.25">
      <c r="A982" s="13">
        <v>31</v>
      </c>
      <c r="B982" s="80" t="str">
        <f t="shared" si="30"/>
        <v>2019Domažlice</v>
      </c>
      <c r="C982" s="13">
        <v>2019</v>
      </c>
      <c r="D982" s="14" t="s">
        <v>33</v>
      </c>
      <c r="E982" s="14" t="s">
        <v>34</v>
      </c>
      <c r="F982" s="28">
        <v>144.2355</v>
      </c>
      <c r="G982" s="13">
        <v>107</v>
      </c>
      <c r="H982" s="75">
        <v>227</v>
      </c>
      <c r="I982" s="13">
        <v>1879</v>
      </c>
      <c r="J982" s="13">
        <v>1740</v>
      </c>
      <c r="K982" s="13">
        <v>553</v>
      </c>
      <c r="L982" s="15">
        <f t="shared" si="31"/>
        <v>116.00287356321839</v>
      </c>
    </row>
    <row r="983" spans="1:12" x14ac:dyDescent="0.25">
      <c r="A983" s="13">
        <v>32</v>
      </c>
      <c r="B983" s="80" t="str">
        <f t="shared" si="30"/>
        <v>2019Cheb</v>
      </c>
      <c r="C983" s="13">
        <v>2019</v>
      </c>
      <c r="D983" s="14" t="s">
        <v>35</v>
      </c>
      <c r="E983" s="14" t="s">
        <v>34</v>
      </c>
      <c r="F983" s="28">
        <v>233.5136</v>
      </c>
      <c r="G983" s="13">
        <v>146</v>
      </c>
      <c r="H983" s="75">
        <v>378</v>
      </c>
      <c r="I983" s="13">
        <v>2759</v>
      </c>
      <c r="J983" s="13">
        <v>3085</v>
      </c>
      <c r="K983" s="13">
        <v>872</v>
      </c>
      <c r="L983" s="15">
        <f t="shared" si="31"/>
        <v>103.17017828200973</v>
      </c>
    </row>
    <row r="984" spans="1:12" x14ac:dyDescent="0.25">
      <c r="A984" s="13">
        <v>33</v>
      </c>
      <c r="B984" s="80" t="str">
        <f t="shared" si="30"/>
        <v>2019Karlovy Vary</v>
      </c>
      <c r="C984" s="13">
        <v>2019</v>
      </c>
      <c r="D984" s="14" t="s">
        <v>36</v>
      </c>
      <c r="E984" s="14" t="s">
        <v>34</v>
      </c>
      <c r="F984" s="28">
        <v>159.0701</v>
      </c>
      <c r="G984" s="13">
        <v>110</v>
      </c>
      <c r="H984" s="75">
        <v>227</v>
      </c>
      <c r="I984" s="13">
        <v>3984</v>
      </c>
      <c r="J984" s="13">
        <v>3963</v>
      </c>
      <c r="K984" s="13">
        <v>772</v>
      </c>
      <c r="L984" s="15">
        <f t="shared" si="31"/>
        <v>71.102699974766594</v>
      </c>
    </row>
    <row r="985" spans="1:12" x14ac:dyDescent="0.25">
      <c r="A985" s="13">
        <v>34</v>
      </c>
      <c r="B985" s="80" t="str">
        <f t="shared" si="30"/>
        <v>2019Klatovy</v>
      </c>
      <c r="C985" s="13">
        <v>2019</v>
      </c>
      <c r="D985" s="14" t="s">
        <v>37</v>
      </c>
      <c r="E985" s="14" t="s">
        <v>34</v>
      </c>
      <c r="F985" s="28">
        <v>216.1728</v>
      </c>
      <c r="G985" s="13">
        <v>138</v>
      </c>
      <c r="H985" s="75">
        <v>294</v>
      </c>
      <c r="I985" s="13">
        <v>1855</v>
      </c>
      <c r="J985" s="13">
        <v>1892</v>
      </c>
      <c r="K985" s="13">
        <v>498</v>
      </c>
      <c r="L985" s="15">
        <f t="shared" si="31"/>
        <v>96.07293868921775</v>
      </c>
    </row>
    <row r="986" spans="1:12" x14ac:dyDescent="0.25">
      <c r="A986" s="13">
        <v>35</v>
      </c>
      <c r="B986" s="80" t="str">
        <f t="shared" si="30"/>
        <v>2019Plzeň-jih</v>
      </c>
      <c r="C986" s="13">
        <v>2019</v>
      </c>
      <c r="D986" s="14" t="s">
        <v>38</v>
      </c>
      <c r="E986" s="14" t="s">
        <v>34</v>
      </c>
      <c r="F986" s="28">
        <v>195.31780000000001</v>
      </c>
      <c r="G986" s="13">
        <v>146</v>
      </c>
      <c r="H986" s="75">
        <v>288</v>
      </c>
      <c r="I986" s="13">
        <v>1459</v>
      </c>
      <c r="J986" s="13">
        <v>1493</v>
      </c>
      <c r="K986" s="13">
        <v>454</v>
      </c>
      <c r="L986" s="15">
        <f t="shared" si="31"/>
        <v>110.99129269926324</v>
      </c>
    </row>
    <row r="987" spans="1:12" x14ac:dyDescent="0.25">
      <c r="A987" s="13">
        <v>36</v>
      </c>
      <c r="B987" s="80" t="str">
        <f t="shared" si="30"/>
        <v>2019Plzeň-Město</v>
      </c>
      <c r="C987" s="13">
        <v>2019</v>
      </c>
      <c r="D987" s="14" t="s">
        <v>136</v>
      </c>
      <c r="E987" s="14" t="s">
        <v>34</v>
      </c>
      <c r="F987" s="28">
        <v>211.8639</v>
      </c>
      <c r="G987" s="13">
        <v>161</v>
      </c>
      <c r="H987" s="75">
        <v>337</v>
      </c>
      <c r="I987" s="13">
        <v>6748</v>
      </c>
      <c r="J987" s="13">
        <v>8148</v>
      </c>
      <c r="K987" s="13">
        <v>2052</v>
      </c>
      <c r="L987" s="15">
        <f t="shared" si="31"/>
        <v>91.921944035346101</v>
      </c>
    </row>
    <row r="988" spans="1:12" x14ac:dyDescent="0.25">
      <c r="A988" s="13">
        <v>37</v>
      </c>
      <c r="B988" s="80" t="str">
        <f t="shared" si="30"/>
        <v>2019Plzeň-sever</v>
      </c>
      <c r="C988" s="13">
        <v>2019</v>
      </c>
      <c r="D988" s="14" t="s">
        <v>39</v>
      </c>
      <c r="E988" s="14" t="s">
        <v>34</v>
      </c>
      <c r="F988" s="28">
        <v>182.2097</v>
      </c>
      <c r="G988" s="13">
        <v>120</v>
      </c>
      <c r="H988" s="75">
        <v>305</v>
      </c>
      <c r="I988" s="13">
        <v>2233</v>
      </c>
      <c r="J988" s="13">
        <v>2413</v>
      </c>
      <c r="K988" s="13">
        <v>687</v>
      </c>
      <c r="L988" s="15">
        <f t="shared" si="31"/>
        <v>103.91835888934935</v>
      </c>
    </row>
    <row r="989" spans="1:12" x14ac:dyDescent="0.25">
      <c r="A989" s="13">
        <v>38</v>
      </c>
      <c r="B989" s="80" t="str">
        <f t="shared" si="30"/>
        <v>2019Rokycany</v>
      </c>
      <c r="C989" s="13">
        <v>2019</v>
      </c>
      <c r="D989" s="14" t="s">
        <v>40</v>
      </c>
      <c r="E989" s="14" t="s">
        <v>34</v>
      </c>
      <c r="F989" s="28">
        <v>166.0444</v>
      </c>
      <c r="G989" s="13">
        <v>125</v>
      </c>
      <c r="H989" s="75">
        <v>246</v>
      </c>
      <c r="I989" s="13">
        <v>1370</v>
      </c>
      <c r="J989" s="13">
        <v>1383</v>
      </c>
      <c r="K989" s="13">
        <v>354</v>
      </c>
      <c r="L989" s="15">
        <f t="shared" si="31"/>
        <v>93.427331887201731</v>
      </c>
    </row>
    <row r="990" spans="1:12" x14ac:dyDescent="0.25">
      <c r="A990" s="13">
        <v>39</v>
      </c>
      <c r="B990" s="80" t="str">
        <f t="shared" si="30"/>
        <v>2019Sokolov</v>
      </c>
      <c r="C990" s="13">
        <v>2019</v>
      </c>
      <c r="D990" s="14" t="s">
        <v>41</v>
      </c>
      <c r="E990" s="14" t="s">
        <v>34</v>
      </c>
      <c r="F990" s="28">
        <v>148.52279999999999</v>
      </c>
      <c r="G990" s="13">
        <v>108</v>
      </c>
      <c r="H990" s="75">
        <v>235</v>
      </c>
      <c r="I990" s="13">
        <v>3094</v>
      </c>
      <c r="J990" s="13">
        <v>3403</v>
      </c>
      <c r="K990" s="13">
        <v>628</v>
      </c>
      <c r="L990" s="15">
        <f t="shared" si="31"/>
        <v>67.358213341169559</v>
      </c>
    </row>
    <row r="991" spans="1:12" x14ac:dyDescent="0.25">
      <c r="A991" s="13">
        <v>40</v>
      </c>
      <c r="B991" s="80" t="str">
        <f t="shared" si="30"/>
        <v>2019Tachov</v>
      </c>
      <c r="C991" s="13">
        <v>2019</v>
      </c>
      <c r="D991" s="14" t="s">
        <v>42</v>
      </c>
      <c r="E991" s="14" t="s">
        <v>34</v>
      </c>
      <c r="F991" s="28">
        <v>239.51</v>
      </c>
      <c r="G991" s="13">
        <v>173</v>
      </c>
      <c r="H991" s="75">
        <v>355</v>
      </c>
      <c r="I991" s="13">
        <v>1743</v>
      </c>
      <c r="J991" s="13">
        <v>1982</v>
      </c>
      <c r="K991" s="13">
        <v>603</v>
      </c>
      <c r="L991" s="15">
        <f t="shared" si="31"/>
        <v>111.04692230070636</v>
      </c>
    </row>
    <row r="992" spans="1:12" x14ac:dyDescent="0.25">
      <c r="A992" s="13">
        <v>41</v>
      </c>
      <c r="B992" s="80" t="str">
        <f t="shared" si="30"/>
        <v>2019Česká Lípa</v>
      </c>
      <c r="C992" s="13">
        <v>2019</v>
      </c>
      <c r="D992" s="14" t="s">
        <v>43</v>
      </c>
      <c r="E992" s="14" t="s">
        <v>44</v>
      </c>
      <c r="F992" s="28">
        <v>284.67939999999999</v>
      </c>
      <c r="G992" s="13">
        <v>194</v>
      </c>
      <c r="H992" s="75">
        <v>454</v>
      </c>
      <c r="I992" s="13">
        <v>3446</v>
      </c>
      <c r="J992" s="13">
        <v>3871</v>
      </c>
      <c r="K992" s="13">
        <v>1223</v>
      </c>
      <c r="L992" s="15">
        <f t="shared" si="31"/>
        <v>115.3177473521054</v>
      </c>
    </row>
    <row r="993" spans="1:12" x14ac:dyDescent="0.25">
      <c r="A993" s="13">
        <v>42</v>
      </c>
      <c r="B993" s="80" t="str">
        <f t="shared" si="30"/>
        <v>2019Děčín</v>
      </c>
      <c r="C993" s="13">
        <v>2019</v>
      </c>
      <c r="D993" s="14" t="s">
        <v>45</v>
      </c>
      <c r="E993" s="14" t="s">
        <v>44</v>
      </c>
      <c r="F993" s="28">
        <v>332.65980000000002</v>
      </c>
      <c r="G993" s="13">
        <v>247.5</v>
      </c>
      <c r="H993" s="75">
        <v>512.5</v>
      </c>
      <c r="I993" s="13">
        <v>5232</v>
      </c>
      <c r="J993" s="13">
        <v>5440</v>
      </c>
      <c r="K993" s="13">
        <v>1968</v>
      </c>
      <c r="L993" s="15">
        <f t="shared" si="31"/>
        <v>132.04411764705881</v>
      </c>
    </row>
    <row r="994" spans="1:12" x14ac:dyDescent="0.25">
      <c r="A994" s="13">
        <v>43</v>
      </c>
      <c r="B994" s="80" t="str">
        <f t="shared" si="30"/>
        <v>2019Chomutov</v>
      </c>
      <c r="C994" s="13">
        <v>2019</v>
      </c>
      <c r="D994" s="14" t="s">
        <v>46</v>
      </c>
      <c r="E994" s="14" t="s">
        <v>44</v>
      </c>
      <c r="F994" s="28">
        <v>491.33359999999999</v>
      </c>
      <c r="G994" s="13">
        <v>334</v>
      </c>
      <c r="H994" s="75">
        <v>895</v>
      </c>
      <c r="I994" s="13">
        <v>5156</v>
      </c>
      <c r="J994" s="13">
        <v>6431</v>
      </c>
      <c r="K994" s="13">
        <v>4093</v>
      </c>
      <c r="L994" s="15">
        <f t="shared" si="31"/>
        <v>232.30368527445188</v>
      </c>
    </row>
    <row r="995" spans="1:12" x14ac:dyDescent="0.25">
      <c r="A995" s="13">
        <v>44</v>
      </c>
      <c r="B995" s="80" t="str">
        <f t="shared" si="30"/>
        <v>2019Jablonec nad Nisou</v>
      </c>
      <c r="C995" s="13">
        <v>2019</v>
      </c>
      <c r="D995" s="14" t="s">
        <v>47</v>
      </c>
      <c r="E995" s="14" t="s">
        <v>44</v>
      </c>
      <c r="F995" s="28">
        <v>266.43279999999999</v>
      </c>
      <c r="G995" s="13">
        <v>174</v>
      </c>
      <c r="H995" s="75">
        <v>365</v>
      </c>
      <c r="I995" s="13">
        <v>2657</v>
      </c>
      <c r="J995" s="13">
        <v>2868</v>
      </c>
      <c r="K995" s="13">
        <v>845</v>
      </c>
      <c r="L995" s="15">
        <f t="shared" si="31"/>
        <v>107.54009762900976</v>
      </c>
    </row>
    <row r="996" spans="1:12" x14ac:dyDescent="0.25">
      <c r="A996" s="13">
        <v>45</v>
      </c>
      <c r="B996" s="80" t="str">
        <f t="shared" si="30"/>
        <v>2019Liberec</v>
      </c>
      <c r="C996" s="13">
        <v>2019</v>
      </c>
      <c r="D996" s="14" t="s">
        <v>48</v>
      </c>
      <c r="E996" s="14" t="s">
        <v>44</v>
      </c>
      <c r="F996" s="28">
        <v>404.56540000000001</v>
      </c>
      <c r="G996" s="13">
        <v>284</v>
      </c>
      <c r="H996" s="75">
        <v>576</v>
      </c>
      <c r="I996" s="13">
        <v>7093</v>
      </c>
      <c r="J996" s="13">
        <v>5928</v>
      </c>
      <c r="K996" s="13">
        <v>3770</v>
      </c>
      <c r="L996" s="15">
        <f t="shared" si="31"/>
        <v>232.12719298245614</v>
      </c>
    </row>
    <row r="997" spans="1:12" x14ac:dyDescent="0.25">
      <c r="A997" s="13">
        <v>46</v>
      </c>
      <c r="B997" s="80" t="str">
        <f t="shared" si="30"/>
        <v>2019Litoměřice</v>
      </c>
      <c r="C997" s="13">
        <v>2019</v>
      </c>
      <c r="D997" s="14" t="s">
        <v>49</v>
      </c>
      <c r="E997" s="14" t="s">
        <v>44</v>
      </c>
      <c r="F997" s="28">
        <v>382.9348</v>
      </c>
      <c r="G997" s="13">
        <v>297</v>
      </c>
      <c r="H997" s="75">
        <v>476</v>
      </c>
      <c r="I997" s="13">
        <v>3713</v>
      </c>
      <c r="J997" s="13">
        <v>3473</v>
      </c>
      <c r="K997" s="13">
        <v>1618</v>
      </c>
      <c r="L997" s="15">
        <f t="shared" si="31"/>
        <v>170.04606968039158</v>
      </c>
    </row>
    <row r="998" spans="1:12" x14ac:dyDescent="0.25">
      <c r="A998" s="13">
        <v>47</v>
      </c>
      <c r="B998" s="80" t="str">
        <f t="shared" si="30"/>
        <v>2019Louny</v>
      </c>
      <c r="C998" s="13">
        <v>2019</v>
      </c>
      <c r="D998" s="14" t="s">
        <v>50</v>
      </c>
      <c r="E998" s="14" t="s">
        <v>44</v>
      </c>
      <c r="F998" s="28">
        <v>325.82850000000002</v>
      </c>
      <c r="G998" s="13">
        <v>232</v>
      </c>
      <c r="H998" s="75">
        <v>460</v>
      </c>
      <c r="I998" s="13">
        <v>2768</v>
      </c>
      <c r="J998" s="13">
        <v>3132</v>
      </c>
      <c r="K998" s="13">
        <v>1274</v>
      </c>
      <c r="L998" s="15">
        <f t="shared" si="31"/>
        <v>148.47062579821201</v>
      </c>
    </row>
    <row r="999" spans="1:12" x14ac:dyDescent="0.25">
      <c r="A999" s="13">
        <v>48</v>
      </c>
      <c r="B999" s="80" t="str">
        <f t="shared" si="30"/>
        <v>2019Most</v>
      </c>
      <c r="C999" s="13">
        <v>2019</v>
      </c>
      <c r="D999" s="14" t="s">
        <v>51</v>
      </c>
      <c r="E999" s="14" t="s">
        <v>44</v>
      </c>
      <c r="F999" s="28">
        <v>253.03899999999999</v>
      </c>
      <c r="G999" s="13">
        <v>175</v>
      </c>
      <c r="H999" s="75">
        <v>367.5</v>
      </c>
      <c r="I999" s="13">
        <v>5215</v>
      </c>
      <c r="J999" s="13">
        <v>5424</v>
      </c>
      <c r="K999" s="13">
        <v>1779</v>
      </c>
      <c r="L999" s="15">
        <f t="shared" si="31"/>
        <v>119.71515486725664</v>
      </c>
    </row>
    <row r="1000" spans="1:12" x14ac:dyDescent="0.25">
      <c r="A1000" s="13">
        <v>49</v>
      </c>
      <c r="B1000" s="80" t="str">
        <f t="shared" si="30"/>
        <v>2019Teplice</v>
      </c>
      <c r="C1000" s="13">
        <v>2019</v>
      </c>
      <c r="D1000" s="14" t="s">
        <v>52</v>
      </c>
      <c r="E1000" s="14" t="s">
        <v>44</v>
      </c>
      <c r="F1000" s="28">
        <v>265.65480000000002</v>
      </c>
      <c r="G1000" s="13">
        <v>195</v>
      </c>
      <c r="H1000" s="75">
        <v>379</v>
      </c>
      <c r="I1000" s="13">
        <v>4826</v>
      </c>
      <c r="J1000" s="13">
        <v>4917</v>
      </c>
      <c r="K1000" s="13">
        <v>1523</v>
      </c>
      <c r="L1000" s="15">
        <f t="shared" si="31"/>
        <v>113.05572503559081</v>
      </c>
    </row>
    <row r="1001" spans="1:12" x14ac:dyDescent="0.25">
      <c r="A1001" s="13">
        <v>50</v>
      </c>
      <c r="B1001" s="80" t="str">
        <f t="shared" si="30"/>
        <v>2019Ústí nad Labem</v>
      </c>
      <c r="C1001" s="13">
        <v>2019</v>
      </c>
      <c r="D1001" s="14" t="s">
        <v>53</v>
      </c>
      <c r="E1001" s="14" t="s">
        <v>44</v>
      </c>
      <c r="F1001" s="28">
        <v>388.37290000000002</v>
      </c>
      <c r="G1001" s="13">
        <v>240</v>
      </c>
      <c r="H1001" s="75">
        <v>680</v>
      </c>
      <c r="I1001" s="13">
        <v>6502</v>
      </c>
      <c r="J1001" s="13">
        <v>7414</v>
      </c>
      <c r="K1001" s="13">
        <v>3170</v>
      </c>
      <c r="L1001" s="15">
        <f t="shared" si="31"/>
        <v>156.06285405988669</v>
      </c>
    </row>
    <row r="1002" spans="1:12" x14ac:dyDescent="0.25">
      <c r="A1002" s="13">
        <v>51</v>
      </c>
      <c r="B1002" s="80" t="str">
        <f t="shared" si="30"/>
        <v>2019Havlíčkův Brod</v>
      </c>
      <c r="C1002" s="13">
        <v>2019</v>
      </c>
      <c r="D1002" s="14" t="s">
        <v>54</v>
      </c>
      <c r="E1002" s="14" t="s">
        <v>55</v>
      </c>
      <c r="F1002" s="28">
        <v>222.95949999999999</v>
      </c>
      <c r="G1002" s="13">
        <v>126</v>
      </c>
      <c r="H1002" s="75">
        <v>354</v>
      </c>
      <c r="I1002" s="13">
        <v>1646</v>
      </c>
      <c r="J1002" s="13">
        <v>1766</v>
      </c>
      <c r="K1002" s="13">
        <v>492</v>
      </c>
      <c r="L1002" s="15">
        <f t="shared" si="31"/>
        <v>101.68742921857304</v>
      </c>
    </row>
    <row r="1003" spans="1:12" x14ac:dyDescent="0.25">
      <c r="A1003" s="13">
        <v>52</v>
      </c>
      <c r="B1003" s="80" t="str">
        <f t="shared" si="30"/>
        <v>2019Hradec Králové</v>
      </c>
      <c r="C1003" s="13">
        <v>2019</v>
      </c>
      <c r="D1003" s="14" t="s">
        <v>56</v>
      </c>
      <c r="E1003" s="14" t="s">
        <v>55</v>
      </c>
      <c r="F1003" s="28">
        <v>229.66079999999999</v>
      </c>
      <c r="G1003" s="13">
        <v>174</v>
      </c>
      <c r="H1003" s="75">
        <v>317</v>
      </c>
      <c r="I1003" s="13">
        <v>4006</v>
      </c>
      <c r="J1003" s="13">
        <v>4019</v>
      </c>
      <c r="K1003" s="13">
        <v>1247</v>
      </c>
      <c r="L1003" s="15">
        <f t="shared" si="31"/>
        <v>113.25080865887037</v>
      </c>
    </row>
    <row r="1004" spans="1:12" x14ac:dyDescent="0.25">
      <c r="A1004" s="13">
        <v>53</v>
      </c>
      <c r="B1004" s="80" t="str">
        <f t="shared" si="30"/>
        <v>2019Chrudim</v>
      </c>
      <c r="C1004" s="13">
        <v>2019</v>
      </c>
      <c r="D1004" s="14" t="s">
        <v>57</v>
      </c>
      <c r="E1004" s="14" t="s">
        <v>55</v>
      </c>
      <c r="F1004" s="28">
        <v>301.19990000000001</v>
      </c>
      <c r="G1004" s="13">
        <v>178</v>
      </c>
      <c r="H1004" s="75">
        <v>425</v>
      </c>
      <c r="I1004" s="13">
        <v>1748</v>
      </c>
      <c r="J1004" s="13">
        <v>1680</v>
      </c>
      <c r="K1004" s="13">
        <v>793</v>
      </c>
      <c r="L1004" s="15">
        <f t="shared" si="31"/>
        <v>172.28869047619048</v>
      </c>
    </row>
    <row r="1005" spans="1:12" x14ac:dyDescent="0.25">
      <c r="A1005" s="13">
        <v>54</v>
      </c>
      <c r="B1005" s="80" t="str">
        <f t="shared" si="30"/>
        <v>2019Jičín</v>
      </c>
      <c r="C1005" s="13">
        <v>2019</v>
      </c>
      <c r="D1005" s="14" t="s">
        <v>58</v>
      </c>
      <c r="E1005" s="14" t="s">
        <v>55</v>
      </c>
      <c r="F1005" s="28">
        <v>312.90519999999998</v>
      </c>
      <c r="G1005" s="13">
        <v>180</v>
      </c>
      <c r="H1005" s="75">
        <v>615.5</v>
      </c>
      <c r="I1005" s="13">
        <v>1302</v>
      </c>
      <c r="J1005" s="13">
        <v>1433</v>
      </c>
      <c r="K1005" s="13">
        <v>490</v>
      </c>
      <c r="L1005" s="15">
        <f t="shared" si="31"/>
        <v>124.80809490579205</v>
      </c>
    </row>
    <row r="1006" spans="1:12" x14ac:dyDescent="0.25">
      <c r="A1006" s="13">
        <v>55</v>
      </c>
      <c r="B1006" s="80" t="str">
        <f t="shared" si="30"/>
        <v>2019Náchod</v>
      </c>
      <c r="C1006" s="13">
        <v>2019</v>
      </c>
      <c r="D1006" s="14" t="s">
        <v>59</v>
      </c>
      <c r="E1006" s="14" t="s">
        <v>55</v>
      </c>
      <c r="F1006" s="28">
        <v>165.84690000000001</v>
      </c>
      <c r="G1006" s="13">
        <v>133</v>
      </c>
      <c r="H1006" s="75">
        <v>197</v>
      </c>
      <c r="I1006" s="13">
        <v>2330</v>
      </c>
      <c r="J1006" s="13">
        <v>2377</v>
      </c>
      <c r="K1006" s="13">
        <v>322</v>
      </c>
      <c r="L1006" s="15">
        <f t="shared" si="31"/>
        <v>49.44467816575515</v>
      </c>
    </row>
    <row r="1007" spans="1:12" x14ac:dyDescent="0.25">
      <c r="A1007" s="13">
        <v>56</v>
      </c>
      <c r="B1007" s="80" t="str">
        <f t="shared" si="30"/>
        <v>2019Pardubice</v>
      </c>
      <c r="C1007" s="13">
        <v>2019</v>
      </c>
      <c r="D1007" s="14" t="s">
        <v>60</v>
      </c>
      <c r="E1007" s="14" t="s">
        <v>55</v>
      </c>
      <c r="F1007" s="28">
        <v>252.4496</v>
      </c>
      <c r="G1007" s="13">
        <v>182</v>
      </c>
      <c r="H1007" s="75">
        <v>398</v>
      </c>
      <c r="I1007" s="13">
        <v>4753</v>
      </c>
      <c r="J1007" s="13">
        <v>4427</v>
      </c>
      <c r="K1007" s="13">
        <v>2031</v>
      </c>
      <c r="L1007" s="15">
        <f t="shared" si="31"/>
        <v>167.45312852947819</v>
      </c>
    </row>
    <row r="1008" spans="1:12" x14ac:dyDescent="0.25">
      <c r="A1008" s="13">
        <v>57</v>
      </c>
      <c r="B1008" s="80" t="str">
        <f t="shared" si="30"/>
        <v>2019Rychnov nad Kněžnou</v>
      </c>
      <c r="C1008" s="13">
        <v>2019</v>
      </c>
      <c r="D1008" s="14" t="s">
        <v>61</v>
      </c>
      <c r="E1008" s="14" t="s">
        <v>55</v>
      </c>
      <c r="F1008" s="28">
        <v>215.613</v>
      </c>
      <c r="G1008" s="13">
        <v>133</v>
      </c>
      <c r="H1008" s="75">
        <v>371</v>
      </c>
      <c r="I1008" s="13">
        <v>1588</v>
      </c>
      <c r="J1008" s="13">
        <v>1701</v>
      </c>
      <c r="K1008" s="13">
        <v>464</v>
      </c>
      <c r="L1008" s="15">
        <f t="shared" si="31"/>
        <v>99.564961787184004</v>
      </c>
    </row>
    <row r="1009" spans="1:12" x14ac:dyDescent="0.25">
      <c r="A1009" s="13">
        <v>58</v>
      </c>
      <c r="B1009" s="80" t="str">
        <f t="shared" si="30"/>
        <v>2019Semily</v>
      </c>
      <c r="C1009" s="13">
        <v>2019</v>
      </c>
      <c r="D1009" s="14" t="s">
        <v>62</v>
      </c>
      <c r="E1009" s="14" t="s">
        <v>55</v>
      </c>
      <c r="F1009" s="28">
        <v>388.13580000000002</v>
      </c>
      <c r="G1009" s="13">
        <v>286</v>
      </c>
      <c r="H1009" s="75">
        <v>700</v>
      </c>
      <c r="I1009" s="13">
        <v>935</v>
      </c>
      <c r="J1009" s="13">
        <v>966</v>
      </c>
      <c r="K1009" s="13">
        <v>501</v>
      </c>
      <c r="L1009" s="15">
        <f t="shared" si="31"/>
        <v>189.30124223602485</v>
      </c>
    </row>
    <row r="1010" spans="1:12" x14ac:dyDescent="0.25">
      <c r="A1010" s="13">
        <v>59</v>
      </c>
      <c r="B1010" s="80" t="str">
        <f t="shared" si="30"/>
        <v>2019Svitavy</v>
      </c>
      <c r="C1010" s="13">
        <v>2019</v>
      </c>
      <c r="D1010" s="14" t="s">
        <v>63</v>
      </c>
      <c r="E1010" s="14" t="s">
        <v>55</v>
      </c>
      <c r="F1010" s="28">
        <v>168.4213</v>
      </c>
      <c r="G1010" s="13">
        <v>127</v>
      </c>
      <c r="H1010" s="75">
        <v>231</v>
      </c>
      <c r="I1010" s="13">
        <v>2000</v>
      </c>
      <c r="J1010" s="13">
        <v>1987</v>
      </c>
      <c r="K1010" s="13">
        <v>541</v>
      </c>
      <c r="L1010" s="15">
        <f t="shared" si="31"/>
        <v>99.378459989934584</v>
      </c>
    </row>
    <row r="1011" spans="1:12" x14ac:dyDescent="0.25">
      <c r="A1011" s="13">
        <v>60</v>
      </c>
      <c r="B1011" s="80" t="str">
        <f t="shared" si="30"/>
        <v>2019Trutnov</v>
      </c>
      <c r="C1011" s="13">
        <v>2019</v>
      </c>
      <c r="D1011" s="14" t="s">
        <v>64</v>
      </c>
      <c r="E1011" s="14" t="s">
        <v>55</v>
      </c>
      <c r="F1011" s="28">
        <v>172.45699999999999</v>
      </c>
      <c r="G1011" s="13">
        <v>122</v>
      </c>
      <c r="H1011" s="75">
        <v>221</v>
      </c>
      <c r="I1011" s="13">
        <v>2899</v>
      </c>
      <c r="J1011" s="13">
        <v>2984</v>
      </c>
      <c r="K1011" s="13">
        <v>612</v>
      </c>
      <c r="L1011" s="15">
        <f t="shared" si="31"/>
        <v>74.859249329758711</v>
      </c>
    </row>
    <row r="1012" spans="1:12" x14ac:dyDescent="0.25">
      <c r="A1012" s="13">
        <v>61</v>
      </c>
      <c r="B1012" s="80" t="str">
        <f t="shared" si="30"/>
        <v>2019Ústí nad Orlicí</v>
      </c>
      <c r="C1012" s="13">
        <v>2019</v>
      </c>
      <c r="D1012" s="14" t="s">
        <v>65</v>
      </c>
      <c r="E1012" s="14" t="s">
        <v>55</v>
      </c>
      <c r="F1012" s="28">
        <v>235.0907</v>
      </c>
      <c r="G1012" s="13">
        <v>190</v>
      </c>
      <c r="H1012" s="75">
        <v>365</v>
      </c>
      <c r="I1012" s="13">
        <v>3360</v>
      </c>
      <c r="J1012" s="13">
        <v>3414</v>
      </c>
      <c r="K1012" s="13">
        <v>719</v>
      </c>
      <c r="L1012" s="15">
        <f t="shared" si="31"/>
        <v>76.870240187463395</v>
      </c>
    </row>
    <row r="1013" spans="1:12" x14ac:dyDescent="0.25">
      <c r="A1013" s="13">
        <v>62</v>
      </c>
      <c r="B1013" s="80" t="str">
        <f t="shared" si="30"/>
        <v>2019Blansko</v>
      </c>
      <c r="C1013" s="13">
        <v>2019</v>
      </c>
      <c r="D1013" s="14" t="s">
        <v>66</v>
      </c>
      <c r="E1013" s="14" t="s">
        <v>67</v>
      </c>
      <c r="F1013" s="28">
        <v>318.29579999999999</v>
      </c>
      <c r="G1013" s="13">
        <v>182</v>
      </c>
      <c r="H1013" s="75">
        <v>483.5</v>
      </c>
      <c r="I1013" s="13">
        <v>1805</v>
      </c>
      <c r="J1013" s="13">
        <v>1888</v>
      </c>
      <c r="K1013" s="13">
        <v>658</v>
      </c>
      <c r="L1013" s="15">
        <f t="shared" si="31"/>
        <v>127.20868644067797</v>
      </c>
    </row>
    <row r="1014" spans="1:12" x14ac:dyDescent="0.25">
      <c r="A1014" s="13">
        <v>63</v>
      </c>
      <c r="B1014" s="80" t="str">
        <f t="shared" si="30"/>
        <v>2019Brno-město</v>
      </c>
      <c r="C1014" s="13">
        <v>2019</v>
      </c>
      <c r="D1014" s="14" t="s">
        <v>68</v>
      </c>
      <c r="E1014" s="14" t="s">
        <v>67</v>
      </c>
      <c r="F1014" s="28">
        <v>432.12569999999999</v>
      </c>
      <c r="G1014" s="13">
        <v>260</v>
      </c>
      <c r="H1014" s="75">
        <v>833</v>
      </c>
      <c r="I1014" s="13">
        <v>12267</v>
      </c>
      <c r="J1014" s="13">
        <v>13277</v>
      </c>
      <c r="K1014" s="13">
        <v>7204</v>
      </c>
      <c r="L1014" s="15">
        <f t="shared" si="31"/>
        <v>198.04624538675907</v>
      </c>
    </row>
    <row r="1015" spans="1:12" x14ac:dyDescent="0.25">
      <c r="A1015" s="13">
        <v>64</v>
      </c>
      <c r="B1015" s="80" t="str">
        <f t="shared" si="30"/>
        <v>2019Brno-venkov</v>
      </c>
      <c r="C1015" s="13">
        <v>2019</v>
      </c>
      <c r="D1015" s="14" t="s">
        <v>69</v>
      </c>
      <c r="E1015" s="14" t="s">
        <v>67</v>
      </c>
      <c r="F1015" s="28">
        <v>406.14389999999997</v>
      </c>
      <c r="G1015" s="13">
        <v>286</v>
      </c>
      <c r="H1015" s="75">
        <v>733</v>
      </c>
      <c r="I1015" s="13">
        <v>3363</v>
      </c>
      <c r="J1015" s="13">
        <v>3545</v>
      </c>
      <c r="K1015" s="13">
        <v>1660</v>
      </c>
      <c r="L1015" s="15">
        <f t="shared" si="31"/>
        <v>170.91678420310296</v>
      </c>
    </row>
    <row r="1016" spans="1:12" x14ac:dyDescent="0.25">
      <c r="A1016" s="13">
        <v>65</v>
      </c>
      <c r="B1016" s="80" t="str">
        <f t="shared" si="30"/>
        <v>2019Břeclav</v>
      </c>
      <c r="C1016" s="13">
        <v>2019</v>
      </c>
      <c r="D1016" s="14" t="s">
        <v>70</v>
      </c>
      <c r="E1016" s="14" t="s">
        <v>67</v>
      </c>
      <c r="F1016" s="28">
        <v>523.56979999999999</v>
      </c>
      <c r="G1016" s="13">
        <v>370</v>
      </c>
      <c r="H1016" s="75">
        <v>959</v>
      </c>
      <c r="I1016" s="13">
        <v>2778</v>
      </c>
      <c r="J1016" s="13">
        <v>2830</v>
      </c>
      <c r="K1016" s="13">
        <v>1834</v>
      </c>
      <c r="L1016" s="15">
        <f t="shared" si="31"/>
        <v>236.54063604240281</v>
      </c>
    </row>
    <row r="1017" spans="1:12" x14ac:dyDescent="0.25">
      <c r="A1017" s="13">
        <v>66</v>
      </c>
      <c r="B1017" s="80" t="str">
        <f t="shared" si="30"/>
        <v>2019Hodonín</v>
      </c>
      <c r="C1017" s="13">
        <v>2019</v>
      </c>
      <c r="D1017" s="14" t="s">
        <v>71</v>
      </c>
      <c r="E1017" s="14" t="s">
        <v>67</v>
      </c>
      <c r="F1017" s="28">
        <v>345.12419999999997</v>
      </c>
      <c r="G1017" s="13">
        <v>280</v>
      </c>
      <c r="H1017" s="75">
        <v>507</v>
      </c>
      <c r="I1017" s="13">
        <v>2892</v>
      </c>
      <c r="J1017" s="13">
        <v>3169</v>
      </c>
      <c r="K1017" s="13">
        <v>1425</v>
      </c>
      <c r="L1017" s="15">
        <f t="shared" si="31"/>
        <v>164.12906279583464</v>
      </c>
    </row>
    <row r="1018" spans="1:12" x14ac:dyDescent="0.25">
      <c r="A1018" s="13">
        <v>67</v>
      </c>
      <c r="B1018" s="80" t="str">
        <f t="shared" si="30"/>
        <v>2019Jihlava</v>
      </c>
      <c r="C1018" s="13">
        <v>2019</v>
      </c>
      <c r="D1018" s="14" t="s">
        <v>72</v>
      </c>
      <c r="E1018" s="14" t="s">
        <v>67</v>
      </c>
      <c r="F1018" s="28">
        <v>280.33629999999999</v>
      </c>
      <c r="G1018" s="13">
        <v>209</v>
      </c>
      <c r="H1018" s="75">
        <v>455</v>
      </c>
      <c r="I1018" s="13">
        <v>2411</v>
      </c>
      <c r="J1018" s="13">
        <v>2834</v>
      </c>
      <c r="K1018" s="13">
        <v>838</v>
      </c>
      <c r="L1018" s="15">
        <f t="shared" si="31"/>
        <v>107.9287226534933</v>
      </c>
    </row>
    <row r="1019" spans="1:12" x14ac:dyDescent="0.25">
      <c r="A1019" s="13">
        <v>68</v>
      </c>
      <c r="B1019" s="80" t="str">
        <f t="shared" si="30"/>
        <v>2019Kroměříž</v>
      </c>
      <c r="C1019" s="13">
        <v>2019</v>
      </c>
      <c r="D1019" s="14" t="s">
        <v>73</v>
      </c>
      <c r="E1019" s="14" t="s">
        <v>67</v>
      </c>
      <c r="F1019" s="28">
        <v>232.40170000000001</v>
      </c>
      <c r="G1019" s="13">
        <v>167</v>
      </c>
      <c r="H1019" s="75">
        <v>309</v>
      </c>
      <c r="I1019" s="13">
        <v>2010</v>
      </c>
      <c r="J1019" s="13">
        <v>2120</v>
      </c>
      <c r="K1019" s="13">
        <v>601</v>
      </c>
      <c r="L1019" s="15">
        <f t="shared" si="31"/>
        <v>103.47405660377359</v>
      </c>
    </row>
    <row r="1020" spans="1:12" x14ac:dyDescent="0.25">
      <c r="A1020" s="13">
        <v>69</v>
      </c>
      <c r="B1020" s="80" t="str">
        <f t="shared" si="30"/>
        <v>2019Prostějov</v>
      </c>
      <c r="C1020" s="13">
        <v>2019</v>
      </c>
      <c r="D1020" s="14" t="s">
        <v>74</v>
      </c>
      <c r="E1020" s="14" t="s">
        <v>67</v>
      </c>
      <c r="F1020" s="28">
        <v>305.25450000000001</v>
      </c>
      <c r="G1020" s="13">
        <v>229</v>
      </c>
      <c r="H1020" s="75">
        <v>467</v>
      </c>
      <c r="I1020" s="13">
        <v>2270</v>
      </c>
      <c r="J1020" s="13">
        <v>2474</v>
      </c>
      <c r="K1020" s="13">
        <v>911</v>
      </c>
      <c r="L1020" s="15">
        <f t="shared" si="31"/>
        <v>134.40379951495552</v>
      </c>
    </row>
    <row r="1021" spans="1:12" x14ac:dyDescent="0.25">
      <c r="A1021" s="13">
        <v>70</v>
      </c>
      <c r="B1021" s="80" t="str">
        <f t="shared" si="30"/>
        <v>2019Třebíč</v>
      </c>
      <c r="C1021" s="13">
        <v>2019</v>
      </c>
      <c r="D1021" s="14" t="s">
        <v>75</v>
      </c>
      <c r="E1021" s="14" t="s">
        <v>67</v>
      </c>
      <c r="F1021" s="28">
        <v>203.6</v>
      </c>
      <c r="G1021" s="13">
        <v>131</v>
      </c>
      <c r="H1021" s="75">
        <v>328</v>
      </c>
      <c r="I1021" s="13">
        <v>1694</v>
      </c>
      <c r="J1021" s="13">
        <v>1737</v>
      </c>
      <c r="K1021" s="13">
        <v>460</v>
      </c>
      <c r="L1021" s="15">
        <f t="shared" si="31"/>
        <v>96.6609096142775</v>
      </c>
    </row>
    <row r="1022" spans="1:12" x14ac:dyDescent="0.25">
      <c r="A1022" s="13">
        <v>71</v>
      </c>
      <c r="B1022" s="80" t="str">
        <f t="shared" si="30"/>
        <v>2019Uherské Hradiště</v>
      </c>
      <c r="C1022" s="13">
        <v>2019</v>
      </c>
      <c r="D1022" s="14" t="s">
        <v>76</v>
      </c>
      <c r="E1022" s="14" t="s">
        <v>67</v>
      </c>
      <c r="F1022" s="28">
        <v>321.2731</v>
      </c>
      <c r="G1022" s="13">
        <v>182</v>
      </c>
      <c r="H1022" s="75">
        <v>572</v>
      </c>
      <c r="I1022" s="13">
        <v>2607</v>
      </c>
      <c r="J1022" s="13">
        <v>2737</v>
      </c>
      <c r="K1022" s="13">
        <v>1046</v>
      </c>
      <c r="L1022" s="15">
        <f t="shared" si="31"/>
        <v>139.49214468396053</v>
      </c>
    </row>
    <row r="1023" spans="1:12" x14ac:dyDescent="0.25">
      <c r="A1023" s="13">
        <v>72</v>
      </c>
      <c r="B1023" s="80" t="str">
        <f t="shared" si="30"/>
        <v>2019Vyškov</v>
      </c>
      <c r="C1023" s="13">
        <v>2019</v>
      </c>
      <c r="D1023" s="14" t="s">
        <v>77</v>
      </c>
      <c r="E1023" s="14" t="s">
        <v>67</v>
      </c>
      <c r="F1023" s="28">
        <v>348.3098</v>
      </c>
      <c r="G1023" s="13">
        <v>225</v>
      </c>
      <c r="H1023" s="75">
        <v>618</v>
      </c>
      <c r="I1023" s="13">
        <v>1595</v>
      </c>
      <c r="J1023" s="13">
        <v>1700</v>
      </c>
      <c r="K1023" s="13">
        <v>876</v>
      </c>
      <c r="L1023" s="15">
        <f t="shared" si="31"/>
        <v>188.08235294117645</v>
      </c>
    </row>
    <row r="1024" spans="1:12" x14ac:dyDescent="0.25">
      <c r="A1024" s="13">
        <v>73</v>
      </c>
      <c r="B1024" s="80" t="str">
        <f t="shared" si="30"/>
        <v>2019Zlín</v>
      </c>
      <c r="C1024" s="13">
        <v>2019</v>
      </c>
      <c r="D1024" s="14" t="s">
        <v>78</v>
      </c>
      <c r="E1024" s="14" t="s">
        <v>67</v>
      </c>
      <c r="F1024" s="28">
        <v>176.75749999999999</v>
      </c>
      <c r="G1024" s="13">
        <v>109</v>
      </c>
      <c r="H1024" s="75">
        <v>229</v>
      </c>
      <c r="I1024" s="13">
        <v>3332</v>
      </c>
      <c r="J1024" s="13">
        <v>3404</v>
      </c>
      <c r="K1024" s="13">
        <v>646</v>
      </c>
      <c r="L1024" s="15">
        <f t="shared" si="31"/>
        <v>69.268507638072847</v>
      </c>
    </row>
    <row r="1025" spans="1:12" x14ac:dyDescent="0.25">
      <c r="A1025" s="13">
        <v>74</v>
      </c>
      <c r="B1025" s="80" t="str">
        <f t="shared" si="30"/>
        <v>2019Znojmo</v>
      </c>
      <c r="C1025" s="13">
        <v>2019</v>
      </c>
      <c r="D1025" s="14" t="s">
        <v>79</v>
      </c>
      <c r="E1025" s="14" t="s">
        <v>67</v>
      </c>
      <c r="F1025" s="28">
        <v>301.69600000000003</v>
      </c>
      <c r="G1025" s="13">
        <v>199</v>
      </c>
      <c r="H1025" s="75">
        <v>423</v>
      </c>
      <c r="I1025" s="13">
        <v>2655</v>
      </c>
      <c r="J1025" s="13">
        <v>2724</v>
      </c>
      <c r="K1025" s="13">
        <v>1038</v>
      </c>
      <c r="L1025" s="15">
        <f t="shared" si="31"/>
        <v>139.08590308370046</v>
      </c>
    </row>
    <row r="1026" spans="1:12" x14ac:dyDescent="0.25">
      <c r="A1026" s="13">
        <v>75</v>
      </c>
      <c r="B1026" s="80" t="str">
        <f t="shared" si="30"/>
        <v>2019Žďár nad Sázavou</v>
      </c>
      <c r="C1026" s="13">
        <v>2019</v>
      </c>
      <c r="D1026" s="14" t="s">
        <v>80</v>
      </c>
      <c r="E1026" s="14" t="s">
        <v>67</v>
      </c>
      <c r="F1026" s="28">
        <v>316.9357</v>
      </c>
      <c r="G1026" s="13">
        <v>212.5</v>
      </c>
      <c r="H1026" s="75">
        <v>560</v>
      </c>
      <c r="I1026" s="13">
        <v>1849</v>
      </c>
      <c r="J1026" s="13">
        <v>1954</v>
      </c>
      <c r="K1026" s="13">
        <v>921</v>
      </c>
      <c r="L1026" s="15">
        <f t="shared" si="31"/>
        <v>172.03940634595699</v>
      </c>
    </row>
    <row r="1027" spans="1:12" x14ac:dyDescent="0.25">
      <c r="A1027" s="13">
        <v>76</v>
      </c>
      <c r="B1027" s="80" t="str">
        <f t="shared" si="30"/>
        <v>2019Bruntál</v>
      </c>
      <c r="C1027" s="13">
        <v>2019</v>
      </c>
      <c r="D1027" s="14" t="s">
        <v>81</v>
      </c>
      <c r="E1027" s="14" t="s">
        <v>82</v>
      </c>
      <c r="F1027" s="28">
        <v>258.57670000000002</v>
      </c>
      <c r="G1027" s="13">
        <v>204</v>
      </c>
      <c r="H1027" s="75">
        <v>363</v>
      </c>
      <c r="I1027" s="13">
        <v>2704</v>
      </c>
      <c r="J1027" s="13">
        <v>3039</v>
      </c>
      <c r="K1027" s="13">
        <v>1053</v>
      </c>
      <c r="L1027" s="15">
        <f t="shared" si="31"/>
        <v>126.47087857847976</v>
      </c>
    </row>
    <row r="1028" spans="1:12" x14ac:dyDescent="0.25">
      <c r="A1028" s="13">
        <v>77</v>
      </c>
      <c r="B1028" s="80" t="str">
        <f t="shared" si="30"/>
        <v>2019Frýdek-Místek</v>
      </c>
      <c r="C1028" s="13">
        <v>2019</v>
      </c>
      <c r="D1028" s="14" t="s">
        <v>83</v>
      </c>
      <c r="E1028" s="14" t="s">
        <v>82</v>
      </c>
      <c r="F1028" s="28">
        <v>233.63409999999999</v>
      </c>
      <c r="G1028" s="13">
        <v>175</v>
      </c>
      <c r="H1028" s="75">
        <v>347</v>
      </c>
      <c r="I1028" s="13">
        <v>5262</v>
      </c>
      <c r="J1028" s="13">
        <v>5285</v>
      </c>
      <c r="K1028" s="13">
        <v>1858</v>
      </c>
      <c r="L1028" s="15">
        <f t="shared" si="31"/>
        <v>128.31977294228952</v>
      </c>
    </row>
    <row r="1029" spans="1:12" x14ac:dyDescent="0.25">
      <c r="A1029" s="13">
        <v>78</v>
      </c>
      <c r="B1029" s="80" t="str">
        <f t="shared" si="30"/>
        <v>2019Jeseník</v>
      </c>
      <c r="C1029" s="13">
        <v>2019</v>
      </c>
      <c r="D1029" s="14" t="s">
        <v>84</v>
      </c>
      <c r="E1029" s="14" t="s">
        <v>82</v>
      </c>
      <c r="F1029" s="28">
        <v>218.40100000000001</v>
      </c>
      <c r="G1029" s="13">
        <v>170.5</v>
      </c>
      <c r="H1029" s="75">
        <v>349</v>
      </c>
      <c r="I1029" s="13">
        <v>1117</v>
      </c>
      <c r="J1029" s="13">
        <v>1108</v>
      </c>
      <c r="K1029" s="13">
        <v>444</v>
      </c>
      <c r="L1029" s="15">
        <f t="shared" si="31"/>
        <v>146.26353790613717</v>
      </c>
    </row>
    <row r="1030" spans="1:12" x14ac:dyDescent="0.25">
      <c r="A1030" s="13">
        <v>79</v>
      </c>
      <c r="B1030" s="80" t="str">
        <f t="shared" si="30"/>
        <v>2019Karviná</v>
      </c>
      <c r="C1030" s="13">
        <v>2019</v>
      </c>
      <c r="D1030" s="14" t="s">
        <v>85</v>
      </c>
      <c r="E1030" s="14" t="s">
        <v>82</v>
      </c>
      <c r="F1030" s="28">
        <v>197.7244</v>
      </c>
      <c r="G1030" s="13">
        <v>153</v>
      </c>
      <c r="H1030" s="75">
        <v>283</v>
      </c>
      <c r="I1030" s="13">
        <v>8632</v>
      </c>
      <c r="J1030" s="13">
        <v>8734</v>
      </c>
      <c r="K1030" s="13">
        <v>2485</v>
      </c>
      <c r="L1030" s="15">
        <f t="shared" si="31"/>
        <v>103.84989695443096</v>
      </c>
    </row>
    <row r="1031" spans="1:12" x14ac:dyDescent="0.25">
      <c r="A1031" s="13">
        <v>80</v>
      </c>
      <c r="B1031" s="80" t="str">
        <f t="shared" ref="B1031:B1037" si="32">CONCATENATE(C1031,D1031)</f>
        <v>2019Nový Jičín</v>
      </c>
      <c r="C1031" s="13">
        <v>2019</v>
      </c>
      <c r="D1031" s="14" t="s">
        <v>86</v>
      </c>
      <c r="E1031" s="14" t="s">
        <v>82</v>
      </c>
      <c r="F1031" s="28">
        <v>168.78270000000001</v>
      </c>
      <c r="G1031" s="13">
        <v>123</v>
      </c>
      <c r="H1031" s="75">
        <v>231</v>
      </c>
      <c r="I1031" s="13">
        <v>3521</v>
      </c>
      <c r="J1031" s="13">
        <v>3635</v>
      </c>
      <c r="K1031" s="13">
        <v>940</v>
      </c>
      <c r="L1031" s="15">
        <f t="shared" ref="L1031:L1037" si="33">K1031/J1031*365</f>
        <v>94.387895460797807</v>
      </c>
    </row>
    <row r="1032" spans="1:12" x14ac:dyDescent="0.25">
      <c r="A1032" s="13">
        <v>81</v>
      </c>
      <c r="B1032" s="80" t="str">
        <f t="shared" si="32"/>
        <v>2019Olomouc</v>
      </c>
      <c r="C1032" s="13">
        <v>2019</v>
      </c>
      <c r="D1032" s="14" t="s">
        <v>87</v>
      </c>
      <c r="E1032" s="14" t="s">
        <v>82</v>
      </c>
      <c r="F1032" s="28">
        <v>174.1669</v>
      </c>
      <c r="G1032" s="13">
        <v>118</v>
      </c>
      <c r="H1032" s="75">
        <v>275</v>
      </c>
      <c r="I1032" s="13">
        <v>4753</v>
      </c>
      <c r="J1032" s="13">
        <v>4839</v>
      </c>
      <c r="K1032" s="13">
        <v>1157</v>
      </c>
      <c r="L1032" s="15">
        <f t="shared" si="33"/>
        <v>87.271130398842743</v>
      </c>
    </row>
    <row r="1033" spans="1:12" x14ac:dyDescent="0.25">
      <c r="A1033" s="13">
        <v>82</v>
      </c>
      <c r="B1033" s="80" t="str">
        <f t="shared" si="32"/>
        <v>2019Opava</v>
      </c>
      <c r="C1033" s="13">
        <v>2019</v>
      </c>
      <c r="D1033" s="14" t="s">
        <v>88</v>
      </c>
      <c r="E1033" s="14" t="s">
        <v>82</v>
      </c>
      <c r="F1033" s="28">
        <v>258.1121</v>
      </c>
      <c r="G1033" s="13">
        <v>191</v>
      </c>
      <c r="H1033" s="75">
        <v>411</v>
      </c>
      <c r="I1033" s="13">
        <v>3483</v>
      </c>
      <c r="J1033" s="13">
        <v>3685</v>
      </c>
      <c r="K1033" s="13">
        <v>1295</v>
      </c>
      <c r="L1033" s="15">
        <f t="shared" si="33"/>
        <v>128.27001356852102</v>
      </c>
    </row>
    <row r="1034" spans="1:12" x14ac:dyDescent="0.25">
      <c r="A1034" s="13">
        <v>83</v>
      </c>
      <c r="B1034" s="80" t="str">
        <f t="shared" si="32"/>
        <v>2019Ostrava</v>
      </c>
      <c r="C1034" s="13">
        <v>2019</v>
      </c>
      <c r="D1034" s="14" t="s">
        <v>89</v>
      </c>
      <c r="E1034" s="14" t="s">
        <v>82</v>
      </c>
      <c r="F1034" s="28">
        <v>229.57480000000001</v>
      </c>
      <c r="G1034" s="13">
        <v>171</v>
      </c>
      <c r="H1034" s="75">
        <v>287</v>
      </c>
      <c r="I1034" s="13">
        <v>12255</v>
      </c>
      <c r="J1034" s="13">
        <v>12171</v>
      </c>
      <c r="K1034" s="13">
        <v>4005</v>
      </c>
      <c r="L1034" s="15">
        <f t="shared" si="33"/>
        <v>120.10722208528469</v>
      </c>
    </row>
    <row r="1035" spans="1:12" x14ac:dyDescent="0.25">
      <c r="A1035" s="13">
        <v>84</v>
      </c>
      <c r="B1035" s="80" t="str">
        <f t="shared" si="32"/>
        <v>2019Přerov</v>
      </c>
      <c r="C1035" s="13">
        <v>2019</v>
      </c>
      <c r="D1035" s="14" t="s">
        <v>90</v>
      </c>
      <c r="E1035" s="14" t="s">
        <v>82</v>
      </c>
      <c r="F1035" s="28">
        <v>228.941</v>
      </c>
      <c r="G1035" s="13">
        <v>194</v>
      </c>
      <c r="H1035" s="75">
        <v>395</v>
      </c>
      <c r="I1035" s="13">
        <v>2751</v>
      </c>
      <c r="J1035" s="13">
        <v>2847</v>
      </c>
      <c r="K1035" s="13">
        <v>653</v>
      </c>
      <c r="L1035" s="15">
        <f t="shared" si="33"/>
        <v>83.717948717948715</v>
      </c>
    </row>
    <row r="1036" spans="1:12" x14ac:dyDescent="0.25">
      <c r="A1036" s="13">
        <v>85</v>
      </c>
      <c r="B1036" s="80" t="str">
        <f t="shared" si="32"/>
        <v>2019Šumperk</v>
      </c>
      <c r="C1036" s="13">
        <v>2019</v>
      </c>
      <c r="D1036" s="14" t="s">
        <v>91</v>
      </c>
      <c r="E1036" s="14" t="s">
        <v>82</v>
      </c>
      <c r="F1036" s="28">
        <v>322.02480000000003</v>
      </c>
      <c r="G1036" s="13">
        <v>220</v>
      </c>
      <c r="H1036" s="75">
        <v>519</v>
      </c>
      <c r="I1036" s="13">
        <v>2242</v>
      </c>
      <c r="J1036" s="13">
        <v>2380</v>
      </c>
      <c r="K1036" s="13">
        <v>1075</v>
      </c>
      <c r="L1036" s="15">
        <f t="shared" si="33"/>
        <v>164.86344537815125</v>
      </c>
    </row>
    <row r="1037" spans="1:12" ht="16.5" thickBot="1" x14ac:dyDescent="0.3">
      <c r="A1037" s="18">
        <v>86</v>
      </c>
      <c r="B1037" s="81" t="str">
        <f t="shared" si="32"/>
        <v>2019Vsetín</v>
      </c>
      <c r="C1037" s="18">
        <v>2019</v>
      </c>
      <c r="D1037" s="19" t="s">
        <v>92</v>
      </c>
      <c r="E1037" s="19" t="s">
        <v>82</v>
      </c>
      <c r="F1037" s="30">
        <v>270.63749999999999</v>
      </c>
      <c r="G1037" s="18">
        <v>201</v>
      </c>
      <c r="H1037" s="77">
        <v>396</v>
      </c>
      <c r="I1037" s="18">
        <v>2210</v>
      </c>
      <c r="J1037" s="18">
        <v>2193</v>
      </c>
      <c r="K1037" s="18">
        <v>996</v>
      </c>
      <c r="L1037" s="20">
        <f t="shared" si="33"/>
        <v>165.77291381668945</v>
      </c>
    </row>
    <row r="1038" spans="1:12" ht="16.5" thickTop="1" x14ac:dyDescent="0.25"/>
  </sheetData>
  <sheetProtection algorithmName="SHA-512" hashValue="1yUuPPZtHElX13X/M58UYV4rPyASs27BJBb/NxNjb/Us9VAIaqy8a9VfzdRE3xhhzmzf5ycy+EXSl/HwpwBugw==" saltValue="aJqCC0frxVk3mOut/+e1vw==" spinCount="100000" sheet="1" objects="1" scenarios="1"/>
  <autoFilter ref="A5:L1037"/>
  <mergeCells count="2">
    <mergeCell ref="F4:H4"/>
    <mergeCell ref="I4:L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1</vt:i4>
      </vt:variant>
    </vt:vector>
  </HeadingPairs>
  <TitlesOfParts>
    <vt:vector size="39" baseType="lpstr">
      <vt:lpstr>Metodika, seznam pojmů</vt:lpstr>
      <vt:lpstr>Výsl. OS - 2019 průřezová data</vt:lpstr>
      <vt:lpstr>Výsl. OS - grafy, časové řady</vt:lpstr>
      <vt:lpstr>Přehled_trest_2019</vt:lpstr>
      <vt:lpstr>Přehled_trest_po_kr_2019</vt:lpstr>
      <vt:lpstr>Databáze_trest</vt:lpstr>
      <vt:lpstr>Přehled_civil_2019</vt:lpstr>
      <vt:lpstr>Přehled_civil_po_kr_2019</vt:lpstr>
      <vt:lpstr>Databáze_civil</vt:lpstr>
      <vt:lpstr>Přehled_opatro_2019</vt:lpstr>
      <vt:lpstr>Přehled_opatro_po_kr_2019</vt:lpstr>
      <vt:lpstr>Pom_tabulky_grafy</vt:lpstr>
      <vt:lpstr>Databáze_opatro</vt:lpstr>
      <vt:lpstr>Výsl. KS trest - 2019</vt:lpstr>
      <vt:lpstr>Výsl. KS trest - grafy, řady</vt:lpstr>
      <vt:lpstr>Přehled_trest_2019_KS</vt:lpstr>
      <vt:lpstr>Databáze_trest_KS</vt:lpstr>
      <vt:lpstr>Pom_tabulky_grafy_KS</vt:lpstr>
      <vt:lpstr>Přehled_To_2019_KS</vt:lpstr>
      <vt:lpstr>Databáze_To_KS</vt:lpstr>
      <vt:lpstr>Výsl. KS civil - 2019</vt:lpstr>
      <vt:lpstr>Výsl. KS civil - grafy, řady</vt:lpstr>
      <vt:lpstr>Přehled_Cm_2019_KS</vt:lpstr>
      <vt:lpstr>Databáze_Cm_KS</vt:lpstr>
      <vt:lpstr>Přehled_C_2019_KS</vt:lpstr>
      <vt:lpstr>Databáze_C_KS</vt:lpstr>
      <vt:lpstr>Přehled_Co_2019_KS</vt:lpstr>
      <vt:lpstr>Databáze_Co_KS</vt:lpstr>
      <vt:lpstr>Výsl. KS spravni - 2019</vt:lpstr>
      <vt:lpstr>Výsl. KS spravni - grafy, řady</vt:lpstr>
      <vt:lpstr>Přehled_A_2019_KS</vt:lpstr>
      <vt:lpstr>Databáze_A_KS</vt:lpstr>
      <vt:lpstr>Výsl. KS INS - 2019</vt:lpstr>
      <vt:lpstr>Výsl. KS insolv - grafy, řady</vt:lpstr>
      <vt:lpstr>Přehled_INS_2019_KS</vt:lpstr>
      <vt:lpstr>Databáze_INS_KS</vt:lpstr>
      <vt:lpstr>Přehled_ICm_2019_KS</vt:lpstr>
      <vt:lpstr>Databáze_ICm_KS</vt:lpstr>
      <vt:lpstr>'Výsl. OS - 2019 průřezová data'!Oblast_tisku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2020-06-24T05:51:36Z</dcterms:created>
  <dcterms:modified xsi:type="dcterms:W3CDTF">2020-07-07T06:32:21Z</dcterms:modified>
</cp:coreProperties>
</file>