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lackova\Desktop\"/>
    </mc:Choice>
  </mc:AlternateContent>
  <bookViews>
    <workbookView xWindow="0" yWindow="0" windowWidth="16380" windowHeight="8190" tabRatio="311"/>
  </bookViews>
  <sheets>
    <sheet name="Jednotlivec" sheetId="1" r:id="rId1"/>
    <sheet name="Manželé" sheetId="2" r:id="rId2"/>
    <sheet name="List1" sheetId="3" r:id="rId3"/>
  </sheets>
  <calcPr calcId="162913"/>
</workbook>
</file>

<file path=xl/calcChain.xml><?xml version="1.0" encoding="utf-8"?>
<calcChain xmlns="http://schemas.openxmlformats.org/spreadsheetml/2006/main">
  <c r="D5" i="2" l="1"/>
  <c r="B5" i="2"/>
  <c r="B4" i="1"/>
  <c r="G5" i="2" l="1"/>
  <c r="K7" i="2" l="1"/>
  <c r="K3" i="2"/>
  <c r="I7" i="1"/>
  <c r="A25" i="2"/>
  <c r="K12" i="2"/>
  <c r="G11" i="2"/>
  <c r="B11" i="2"/>
  <c r="H5" i="2"/>
  <c r="A29" i="1"/>
  <c r="I3" i="1" s="1"/>
  <c r="I11" i="1"/>
  <c r="F4" i="1" s="1"/>
  <c r="F9" i="1"/>
  <c r="B6" i="1"/>
  <c r="D4" i="2" l="1"/>
  <c r="B3" i="1"/>
  <c r="B9" i="2" l="1"/>
  <c r="B14" i="2" s="1"/>
  <c r="B4" i="2"/>
  <c r="B11" i="1"/>
  <c r="C11" i="1" s="1"/>
  <c r="E17" i="1" s="1"/>
  <c r="G17" i="1" s="1"/>
  <c r="C14" i="2" l="1"/>
  <c r="F14" i="2" s="1"/>
  <c r="E13" i="1"/>
  <c r="F11" i="1"/>
  <c r="F16" i="2" l="1"/>
  <c r="F20" i="2"/>
</calcChain>
</file>

<file path=xl/sharedStrings.xml><?xml version="1.0" encoding="utf-8"?>
<sst xmlns="http://schemas.openxmlformats.org/spreadsheetml/2006/main" count="79" uniqueCount="41">
  <si>
    <t>měsíčně</t>
  </si>
  <si>
    <t>5 let</t>
  </si>
  <si>
    <t>příjem:</t>
  </si>
  <si>
    <t>vyž.osob:</t>
  </si>
  <si>
    <t>sepisovatel:</t>
  </si>
  <si>
    <t>advokát, notář …</t>
  </si>
  <si>
    <t>dlužník</t>
  </si>
  <si>
    <t>odměna sepisovatele</t>
  </si>
  <si>
    <t>postižitelné</t>
  </si>
  <si>
    <t>vedení účtu:</t>
  </si>
  <si>
    <t>DPH</t>
  </si>
  <si>
    <t>správce</t>
  </si>
  <si>
    <t>znalecký posudek na:</t>
  </si>
  <si>
    <t>nebude</t>
  </si>
  <si>
    <t>výživné</t>
  </si>
  <si>
    <t>počet přihlášek:</t>
  </si>
  <si>
    <t>cena:</t>
  </si>
  <si>
    <t>dar</t>
  </si>
  <si>
    <t>za přihlášky</t>
  </si>
  <si>
    <t>ŽM</t>
  </si>
  <si>
    <t>NNB</t>
  </si>
  <si>
    <t>celkem do MP oddlužení</t>
  </si>
  <si>
    <t>splátka věřitelům</t>
  </si>
  <si>
    <t>ŽM+NNB</t>
  </si>
  <si>
    <t>maximální výše dluhů</t>
  </si>
  <si>
    <t>na 30 %</t>
  </si>
  <si>
    <t>výše dluhů:</t>
  </si>
  <si>
    <t>uspokojení:</t>
  </si>
  <si>
    <t>akreditovaná osoba</t>
  </si>
  <si>
    <t>jiné (garáž, chata, ...)</t>
  </si>
  <si>
    <t>pozemek</t>
  </si>
  <si>
    <t>byt</t>
  </si>
  <si>
    <t>dům</t>
  </si>
  <si>
    <t>dlužník č. 1</t>
  </si>
  <si>
    <t>dlužník č. 2</t>
  </si>
  <si>
    <t>příjem</t>
  </si>
  <si>
    <t>2×(ŽM+NNB)</t>
  </si>
  <si>
    <t>příjmy celkem</t>
  </si>
  <si>
    <t>dlužné výživné</t>
  </si>
  <si>
    <t>1,5 × (ŽM + NNB)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</si>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</sst>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/>
    <xf numFmtId="9" fontId="3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Protection="1"/>
    <xf numFmtId="49" fontId="0" fillId="0" borderId="0" xfId="0" applyNumberFormat="1" applyFont="1" applyProtection="1"/>
    <xf numFmtId="0" fontId="1" fillId="2" borderId="0" xfId="0" applyFont="1" applyFill="1" applyBorder="1" applyProtection="1">
      <protection locked="0"/>
    </xf>
    <xf numFmtId="0" fontId="0" fillId="2" borderId="0" xfId="0" applyFill="1" applyProtection="1">
      <protection locked="0"/>
    </xf>
    <xf numFmtId="49" fontId="0" fillId="0" borderId="0" xfId="0" applyNumberFormat="1" applyFont="1" applyAlignment="1" applyProtection="1">
      <alignment horizontal="right"/>
    </xf>
    <xf numFmtId="0" fontId="0" fillId="0" borderId="0" xfId="0" applyFont="1" applyAlignment="1" applyProtection="1">
      <alignment wrapText="1"/>
    </xf>
    <xf numFmtId="0" fontId="0" fillId="0" borderId="1" xfId="0" applyBorder="1" applyProtection="1"/>
    <xf numFmtId="0" fontId="0" fillId="3" borderId="0" xfId="0" applyFill="1" applyProtection="1"/>
    <xf numFmtId="9" fontId="0" fillId="3" borderId="0" xfId="0" applyNumberFormat="1" applyFill="1" applyProtection="1"/>
    <xf numFmtId="0" fontId="0" fillId="0" borderId="0" xfId="0" applyFont="1" applyProtection="1"/>
    <xf numFmtId="0" fontId="0" fillId="4" borderId="0" xfId="0" applyFill="1"/>
    <xf numFmtId="0" fontId="0" fillId="4" borderId="0" xfId="0" applyFill="1" applyProtection="1"/>
    <xf numFmtId="2" fontId="0" fillId="0" borderId="0" xfId="0" applyNumberFormat="1" applyProtection="1"/>
    <xf numFmtId="10" fontId="0" fillId="0" borderId="0" xfId="0" applyNumberFormat="1" applyProtection="1"/>
    <xf numFmtId="0" fontId="2" fillId="0" borderId="0" xfId="0" applyFont="1"/>
    <xf numFmtId="2" fontId="2" fillId="0" borderId="0" xfId="0" applyNumberFormat="1" applyFont="1"/>
    <xf numFmtId="0" fontId="3" fillId="0" borderId="0" xfId="1" applyNumberFormat="1" applyFont="1"/>
    <xf numFmtId="49" fontId="0" fillId="0" borderId="0" xfId="1" applyNumberFormat="1" applyFont="1" applyAlignment="1">
      <alignment horizontal="right"/>
    </xf>
    <xf numFmtId="0" fontId="3" fillId="2" borderId="0" xfId="1" applyNumberFormat="1" applyFont="1" applyFill="1"/>
    <xf numFmtId="0" fontId="0" fillId="0" borderId="0" xfId="1" applyNumberFormat="1" applyFont="1" applyAlignment="1">
      <alignment wrapText="1"/>
    </xf>
    <xf numFmtId="1" fontId="3" fillId="0" borderId="0" xfId="1" applyNumberFormat="1" applyFont="1"/>
    <xf numFmtId="1" fontId="3" fillId="0" borderId="1" xfId="1" applyNumberFormat="1" applyFont="1" applyBorder="1"/>
    <xf numFmtId="0" fontId="3" fillId="3" borderId="0" xfId="1" applyNumberFormat="1" applyFont="1" applyFill="1"/>
    <xf numFmtId="1" fontId="3" fillId="0" borderId="0" xfId="1" applyNumberFormat="1" applyFont="1" applyBorder="1"/>
    <xf numFmtId="9" fontId="3" fillId="0" borderId="0" xfId="1" applyBorder="1" applyAlignment="1" applyProtection="1"/>
    <xf numFmtId="1" fontId="3" fillId="2" borderId="0" xfId="1" applyNumberFormat="1" applyFont="1" applyFill="1" applyBorder="1"/>
    <xf numFmtId="0" fontId="0" fillId="0" borderId="0" xfId="1" applyNumberFormat="1" applyFont="1"/>
    <xf numFmtId="49" fontId="0" fillId="0" borderId="0" xfId="1" applyNumberFormat="1" applyFont="1"/>
    <xf numFmtId="2" fontId="3" fillId="0" borderId="0" xfId="1" applyNumberFormat="1" applyFont="1"/>
    <xf numFmtId="164" fontId="3" fillId="0" borderId="0" xfId="1" applyNumberFormat="1" applyFont="1"/>
    <xf numFmtId="2" fontId="0" fillId="0" borderId="0" xfId="1" applyNumberFormat="1" applyFont="1"/>
    <xf numFmtId="0" fontId="3" fillId="5" borderId="0" xfId="0" applyFont="1" applyFill="1" applyProtection="1"/>
    <xf numFmtId="49" fontId="0" fillId="5" borderId="0" xfId="0" applyNumberFormat="1" applyFill="1" applyProtection="1"/>
    <xf numFmtId="0" fontId="3" fillId="5" borderId="0" xfId="0" applyFont="1" applyFill="1"/>
    <xf numFmtId="49" fontId="0" fillId="5" borderId="0" xfId="0" applyNumberFormat="1" applyFill="1"/>
    <xf numFmtId="9" fontId="0" fillId="0" borderId="0" xfId="2" applyFont="1" applyProtection="1"/>
    <xf numFmtId="49" fontId="0" fillId="0" borderId="0" xfId="0" applyNumberFormat="1" applyProtection="1"/>
  </cellXfs>
  <cellStyles count="3">
    <cellStyle name="Normální" xfId="0" builtinId="0"/>
    <cellStyle name="Procenta" xfId="2" builtinId="5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$J$3" fmlaRange="$B$28:$B$29" noThreeD="1" sel="2" val="0"/>
</file>

<file path=xl/ctrlProps/ctrlProp2.xml><?xml version="1.0" encoding="utf-8"?>
<formControlPr xmlns="http://schemas.microsoft.com/office/spreadsheetml/2009/9/main" objectType="Drop" dropStyle="combo" dx="16" fmlaLink="$J$7" fmlaRange="$A$31:$A$35" noThreeD="1" sel="1" val="0"/>
</file>

<file path=xl/ctrlProps/ctrlProp3.xml><?xml version="1.0" encoding="utf-8"?>
<formControlPr xmlns="http://schemas.microsoft.com/office/spreadsheetml/2009/9/main" objectType="Drop" dropStyle="combo" dx="16" fmlaLink="$J$3" fmlaRange="$B$28:$B$29" noThreeD="1" sel="2" val="0"/>
</file>

<file path=xl/ctrlProps/ctrlProp4.xml><?xml version="1.0" encoding="utf-8"?>
<formControlPr xmlns="http://schemas.microsoft.com/office/spreadsheetml/2009/9/main" objectType="Drop" dropStyle="combo" dx="16" fmlaLink="$J$7" fmlaRange="$A$31:$A$35" noThreeD="1" sel="0" val="0"/>
</file>

<file path=xl/ctrlProps/ctrlProp5.xml><?xml version="1.0" encoding="utf-8"?>
<formControlPr xmlns="http://schemas.microsoft.com/office/spreadsheetml/2009/9/main" objectType="Drop" dropStyle="combo" dx="16" fmlaLink="$L$3" fmlaRange="$B$24:$B$25" noThreeD="1" sel="1" val="0"/>
</file>

<file path=xl/ctrlProps/ctrlProp6.xml><?xml version="1.0" encoding="utf-8"?>
<formControlPr xmlns="http://schemas.microsoft.com/office/spreadsheetml/2009/9/main" objectType="Drop" dropStyle="combo" dx="16" fmlaLink="$L$6" fmlaRange="$A$27:$B$31" noThreeD="1" sel="1" val="0"/>
</file>

<file path=xl/ctrlProps/ctrlProp7.xml><?xml version="1.0" encoding="utf-8"?>
<formControlPr xmlns="http://schemas.microsoft.com/office/spreadsheetml/2009/9/main" objectType="Drop" dropStyle="combo" dx="16" fmlaLink="$L$3" fmlaRange="$B$24:$B$25" noThreeD="1" sel="1" val="0"/>
</file>

<file path=xl/ctrlProps/ctrlProp8.xml><?xml version="1.0" encoding="utf-8"?>
<formControlPr xmlns="http://schemas.microsoft.com/office/spreadsheetml/2009/9/main" objectType="Drop" dropStyle="combo" dx="16" fmlaLink="$L$6" fmlaRange="$A$27:$B$31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</xdr:row>
          <xdr:rowOff>28575</xdr:rowOff>
        </xdr:from>
        <xdr:to>
          <xdr:col>8</xdr:col>
          <xdr:colOff>1295400</xdr:colOff>
          <xdr:row>2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</xdr:row>
          <xdr:rowOff>47625</xdr:rowOff>
        </xdr:from>
        <xdr:to>
          <xdr:col>9</xdr:col>
          <xdr:colOff>0</xdr:colOff>
          <xdr:row>6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</xdr:row>
          <xdr:rowOff>28575</xdr:rowOff>
        </xdr:from>
        <xdr:to>
          <xdr:col>10</xdr:col>
          <xdr:colOff>323850</xdr:colOff>
          <xdr:row>2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</xdr:row>
          <xdr:rowOff>47625</xdr:rowOff>
        </xdr:from>
        <xdr:to>
          <xdr:col>10</xdr:col>
          <xdr:colOff>323850</xdr:colOff>
          <xdr:row>6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</xdr:row>
          <xdr:rowOff>57150</xdr:rowOff>
        </xdr:from>
        <xdr:to>
          <xdr:col>10</xdr:col>
          <xdr:colOff>1666875</xdr:colOff>
          <xdr:row>1</xdr:row>
          <xdr:rowOff>371475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</xdr:row>
          <xdr:rowOff>28575</xdr:rowOff>
        </xdr:from>
        <xdr:to>
          <xdr:col>10</xdr:col>
          <xdr:colOff>1666875</xdr:colOff>
          <xdr:row>5</xdr:row>
          <xdr:rowOff>342900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</xdr:row>
          <xdr:rowOff>57150</xdr:rowOff>
        </xdr:from>
        <xdr:to>
          <xdr:col>10</xdr:col>
          <xdr:colOff>1666875</xdr:colOff>
          <xdr:row>1</xdr:row>
          <xdr:rowOff>371475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</xdr:row>
          <xdr:rowOff>28575</xdr:rowOff>
        </xdr:from>
        <xdr:to>
          <xdr:col>10</xdr:col>
          <xdr:colOff>1666875</xdr:colOff>
          <xdr:row>5</xdr:row>
          <xdr:rowOff>342900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ctrlProp" Target="../ctrlProps/ctrlProp3.xml"/><Relationship Id="rId7" Type="http://schemas.openxmlformats.org/officeDocument/2006/relationships/ctrlProp" Target="../ctrlProps/ctrlProp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"/>
  <sheetViews>
    <sheetView tabSelected="1" zoomScale="130" zoomScaleNormal="130" workbookViewId="0">
      <selection activeCell="G2" sqref="G2"/>
    </sheetView>
  </sheetViews>
  <sheetFormatPr defaultRowHeight="12.75" x14ac:dyDescent="0.2"/>
  <cols>
    <col min="1" max="1" width="21.7109375"/>
    <col min="2" max="2" width="8.7109375"/>
    <col min="3" max="3" width="10.85546875" customWidth="1"/>
    <col min="4" max="4" width="8.7109375"/>
    <col min="5" max="5" width="14.140625"/>
    <col min="6" max="6" width="11"/>
    <col min="7" max="7" width="8.7109375"/>
    <col min="8" max="8" width="12.28515625"/>
    <col min="9" max="9" width="19.85546875"/>
    <col min="10" max="10" width="6.42578125" customWidth="1"/>
    <col min="11" max="1025" width="8.7109375"/>
  </cols>
  <sheetData>
    <row r="1" spans="1:10" x14ac:dyDescent="0.2">
      <c r="A1" s="1"/>
      <c r="B1" s="1" t="s">
        <v>0</v>
      </c>
      <c r="C1" s="1" t="s">
        <v>1</v>
      </c>
      <c r="D1" s="1"/>
      <c r="E1" s="1"/>
      <c r="F1" s="1"/>
      <c r="G1" s="1"/>
      <c r="H1" s="1"/>
      <c r="I1" s="1"/>
    </row>
    <row r="2" spans="1:10" ht="24.75" customHeight="1" x14ac:dyDescent="0.2">
      <c r="A2" s="2" t="s">
        <v>2</v>
      </c>
      <c r="B2" s="3">
        <v>25000</v>
      </c>
      <c r="C2" s="1"/>
      <c r="D2" s="1"/>
      <c r="E2" s="1" t="s">
        <v>3</v>
      </c>
      <c r="F2" s="4">
        <v>0</v>
      </c>
      <c r="G2" s="1"/>
      <c r="H2" s="1" t="s">
        <v>4</v>
      </c>
      <c r="I2" s="32" t="s">
        <v>5</v>
      </c>
    </row>
    <row r="3" spans="1:10" ht="32.25" customHeight="1" x14ac:dyDescent="0.2">
      <c r="A3" s="5" t="s">
        <v>6</v>
      </c>
      <c r="B3" s="1">
        <f>B2-B4</f>
        <v>17426</v>
      </c>
      <c r="C3" s="1"/>
      <c r="D3" s="1"/>
      <c r="E3" s="1"/>
      <c r="F3" s="1"/>
      <c r="G3" s="1"/>
      <c r="H3" s="6" t="s">
        <v>7</v>
      </c>
      <c r="I3" s="1">
        <f>INDEX(A28:A29,J3)</f>
        <v>4840</v>
      </c>
      <c r="J3">
        <v>2</v>
      </c>
    </row>
    <row r="4" spans="1:10" x14ac:dyDescent="0.2">
      <c r="A4" s="5" t="s">
        <v>8</v>
      </c>
      <c r="B4" s="7">
        <f>IF((B2-CEILING(2/3*I11,1)-(F2*I13))&gt;F4,FLOOR(((B2-(2/3*I11)-(F2*I13))-(FLOOR(F4,3)/3)),1),FLOOR(B2-(2/3*I11)-(F2*I13),3)*2/3)</f>
        <v>7574</v>
      </c>
      <c r="C4" s="1"/>
      <c r="D4" s="1"/>
      <c r="E4" s="1" t="s">
        <v>39</v>
      </c>
      <c r="F4" s="8">
        <f>1.5*(I11)</f>
        <v>30685.5</v>
      </c>
      <c r="G4" s="1"/>
      <c r="H4" s="1" t="s">
        <v>9</v>
      </c>
      <c r="I4" s="1"/>
    </row>
    <row r="5" spans="1:10" x14ac:dyDescent="0.2">
      <c r="A5" s="2"/>
      <c r="B5" s="1"/>
      <c r="C5" s="1"/>
      <c r="D5" s="1"/>
      <c r="E5" s="1" t="s">
        <v>10</v>
      </c>
      <c r="F5" s="9">
        <v>0.21</v>
      </c>
      <c r="G5" s="1"/>
      <c r="H5" s="1"/>
      <c r="I5" s="1"/>
    </row>
    <row r="6" spans="1:10" ht="27.75" customHeight="1" x14ac:dyDescent="0.2">
      <c r="A6" s="2" t="s">
        <v>11</v>
      </c>
      <c r="B6" s="1">
        <f>900*(1+F5)</f>
        <v>1089</v>
      </c>
      <c r="C6" s="1"/>
      <c r="D6" s="1"/>
      <c r="E6" s="1"/>
      <c r="F6" s="1"/>
      <c r="G6" s="1"/>
      <c r="H6" s="6" t="s">
        <v>12</v>
      </c>
      <c r="I6" s="33" t="s">
        <v>13</v>
      </c>
    </row>
    <row r="7" spans="1:10" ht="24" customHeight="1" x14ac:dyDescent="0.2">
      <c r="A7" s="2" t="s">
        <v>14</v>
      </c>
      <c r="B7" s="4">
        <v>0</v>
      </c>
      <c r="C7" s="1"/>
      <c r="D7" s="1"/>
      <c r="E7" s="6" t="s">
        <v>15</v>
      </c>
      <c r="F7" s="4">
        <v>2</v>
      </c>
      <c r="G7" s="1"/>
      <c r="H7" s="10" t="s">
        <v>16</v>
      </c>
      <c r="I7" s="1">
        <f>INDEX(B31:B35,J7)</f>
        <v>0</v>
      </c>
      <c r="J7">
        <v>1</v>
      </c>
    </row>
    <row r="8" spans="1:10" x14ac:dyDescent="0.2">
      <c r="A8" s="2"/>
      <c r="B8" s="1"/>
      <c r="C8" s="1"/>
      <c r="D8" s="1"/>
      <c r="E8" s="1"/>
      <c r="F8" s="1"/>
      <c r="G8" s="1"/>
      <c r="H8" s="1"/>
      <c r="I8" s="1"/>
    </row>
    <row r="9" spans="1:10" x14ac:dyDescent="0.2">
      <c r="A9" s="2" t="s">
        <v>17</v>
      </c>
      <c r="B9" s="4">
        <v>0</v>
      </c>
      <c r="C9" s="1"/>
      <c r="D9" s="1"/>
      <c r="E9" s="10" t="s">
        <v>18</v>
      </c>
      <c r="F9" s="1">
        <f>250*F7*(1+F5)</f>
        <v>605</v>
      </c>
      <c r="G9" s="1"/>
      <c r="H9" s="1" t="s">
        <v>19</v>
      </c>
      <c r="I9" s="11">
        <v>4860</v>
      </c>
    </row>
    <row r="10" spans="1:10" x14ac:dyDescent="0.2">
      <c r="A10" s="2"/>
      <c r="B10" s="1"/>
      <c r="C10" s="1"/>
      <c r="D10" s="1"/>
      <c r="E10" s="1"/>
      <c r="F10" s="1"/>
      <c r="G10" s="1"/>
      <c r="H10" s="1" t="s">
        <v>20</v>
      </c>
      <c r="I10" s="12">
        <v>15597</v>
      </c>
    </row>
    <row r="11" spans="1:10" x14ac:dyDescent="0.2">
      <c r="A11" s="2" t="s">
        <v>21</v>
      </c>
      <c r="B11" s="13">
        <f>B4-B6-B7+B9</f>
        <v>6485</v>
      </c>
      <c r="C11" s="13">
        <f>B11*60-F9-I4-I3-I7-I12</f>
        <v>383655</v>
      </c>
      <c r="D11" s="1"/>
      <c r="E11" s="1" t="s">
        <v>22</v>
      </c>
      <c r="F11" s="13">
        <f>C11/60</f>
        <v>6394.25</v>
      </c>
      <c r="G11" s="1"/>
      <c r="H11" s="1" t="s">
        <v>23</v>
      </c>
      <c r="I11" s="1">
        <f>I9+I10</f>
        <v>20457</v>
      </c>
    </row>
    <row r="12" spans="1:10" x14ac:dyDescent="0.2">
      <c r="A12" s="2"/>
      <c r="B12" s="1"/>
      <c r="C12" s="1"/>
      <c r="D12" s="1"/>
      <c r="E12" s="1"/>
      <c r="F12" s="1"/>
      <c r="G12" s="1"/>
      <c r="H12" s="1" t="s">
        <v>38</v>
      </c>
      <c r="I12" s="1">
        <v>0</v>
      </c>
    </row>
    <row r="13" spans="1:10" x14ac:dyDescent="0.2">
      <c r="A13" s="2"/>
      <c r="B13" s="1"/>
      <c r="C13" s="1" t="s">
        <v>24</v>
      </c>
      <c r="D13" s="1"/>
      <c r="E13" s="1">
        <f>C11/3*10</f>
        <v>1278850</v>
      </c>
      <c r="F13" s="1" t="s">
        <v>25</v>
      </c>
      <c r="G13" s="1"/>
      <c r="H13" s="37" t="s">
        <v>40</v>
      </c>
      <c r="I13" s="1">
        <v>3409.5</v>
      </c>
    </row>
    <row r="14" spans="1:10" x14ac:dyDescent="0.2">
      <c r="A14" s="2"/>
      <c r="B14" s="1"/>
      <c r="C14" s="1"/>
      <c r="D14" s="1"/>
      <c r="E14" s="1"/>
      <c r="F14" s="1"/>
      <c r="G14" s="1"/>
      <c r="H14" s="1"/>
      <c r="I14" s="1"/>
    </row>
    <row r="15" spans="1:10" x14ac:dyDescent="0.2">
      <c r="A15" s="2"/>
      <c r="B15" s="1"/>
      <c r="C15" s="1" t="s">
        <v>26</v>
      </c>
      <c r="D15" s="1"/>
      <c r="E15" s="4">
        <v>132546</v>
      </c>
      <c r="F15" s="1"/>
      <c r="G15" s="1"/>
      <c r="H15" s="1"/>
      <c r="I15" s="1"/>
    </row>
    <row r="16" spans="1:10" x14ac:dyDescent="0.2">
      <c r="A16" s="2"/>
      <c r="B16" s="1"/>
      <c r="C16" s="1"/>
      <c r="D16" s="1"/>
      <c r="E16" s="1"/>
      <c r="F16" s="1"/>
      <c r="G16" s="1"/>
      <c r="H16" s="1"/>
      <c r="I16" s="1"/>
    </row>
    <row r="17" spans="1:9" x14ac:dyDescent="0.2">
      <c r="A17" s="2"/>
      <c r="B17" s="1"/>
      <c r="C17" s="1" t="s">
        <v>27</v>
      </c>
      <c r="D17" s="1"/>
      <c r="E17" s="14">
        <f>C11/E15</f>
        <v>2.8945045493639943</v>
      </c>
      <c r="F17" s="1"/>
      <c r="G17" s="36">
        <f>E17/5*3</f>
        <v>1.7367027296183966</v>
      </c>
      <c r="H17" s="1"/>
      <c r="I17" s="1"/>
    </row>
    <row r="18" spans="1:9" x14ac:dyDescent="0.2">
      <c r="A18" s="2"/>
      <c r="B18" s="1"/>
      <c r="C18" s="1"/>
      <c r="D18" s="1"/>
      <c r="E18" s="1"/>
      <c r="F18" s="1"/>
      <c r="G18" s="1"/>
      <c r="H18" s="1"/>
      <c r="I18" s="1"/>
    </row>
    <row r="19" spans="1:9" x14ac:dyDescent="0.2">
      <c r="A19" s="2"/>
      <c r="B19" s="1"/>
      <c r="C19" s="1"/>
      <c r="D19" s="1"/>
      <c r="E19" s="1"/>
      <c r="F19" s="1"/>
      <c r="G19" s="1"/>
      <c r="H19" s="1"/>
      <c r="I19" s="1"/>
    </row>
    <row r="20" spans="1:9" x14ac:dyDescent="0.2">
      <c r="A20" s="1"/>
      <c r="B20" s="1"/>
    </row>
    <row r="21" spans="1:9" x14ac:dyDescent="0.2">
      <c r="A21" s="1"/>
      <c r="B21" s="1"/>
    </row>
    <row r="22" spans="1:9" x14ac:dyDescent="0.2">
      <c r="A22" s="1"/>
      <c r="B22" s="1"/>
    </row>
    <row r="23" spans="1:9" x14ac:dyDescent="0.2">
      <c r="A23" s="1"/>
      <c r="B23" s="1"/>
    </row>
    <row r="24" spans="1:9" x14ac:dyDescent="0.2">
      <c r="A24" s="1"/>
      <c r="B24" s="1"/>
    </row>
    <row r="25" spans="1:9" x14ac:dyDescent="0.2">
      <c r="A25" s="1"/>
      <c r="B25" s="1"/>
    </row>
    <row r="26" spans="1:9" x14ac:dyDescent="0.2">
      <c r="A26" s="15"/>
      <c r="B26" s="15"/>
      <c r="C26" s="15"/>
      <c r="D26" s="15"/>
      <c r="E26" s="15"/>
      <c r="F26" s="15"/>
      <c r="G26" s="15"/>
      <c r="H26" s="15"/>
    </row>
    <row r="27" spans="1:9" hidden="1" x14ac:dyDescent="0.2">
      <c r="A27" s="15"/>
      <c r="B27" s="15">
        <v>0</v>
      </c>
      <c r="C27" s="15"/>
      <c r="D27" s="15"/>
      <c r="E27" s="15"/>
      <c r="F27" s="15"/>
      <c r="G27" s="15"/>
      <c r="H27" s="15"/>
    </row>
    <row r="28" spans="1:9" hidden="1" x14ac:dyDescent="0.2">
      <c r="A28" s="15">
        <v>0</v>
      </c>
      <c r="B28" s="15" t="s">
        <v>28</v>
      </c>
      <c r="C28" s="15"/>
      <c r="D28" s="15"/>
      <c r="E28" s="15"/>
      <c r="F28" s="15"/>
      <c r="G28" s="15"/>
      <c r="H28" s="15"/>
    </row>
    <row r="29" spans="1:9" hidden="1" x14ac:dyDescent="0.2">
      <c r="A29" s="15">
        <f>4000*(1+F5)</f>
        <v>4840</v>
      </c>
      <c r="B29" s="15" t="s">
        <v>5</v>
      </c>
      <c r="C29" s="15"/>
      <c r="D29" s="15"/>
      <c r="E29" s="15"/>
      <c r="F29" s="15"/>
      <c r="G29" s="15"/>
      <c r="H29" s="15"/>
    </row>
    <row r="30" spans="1:9" hidden="1" x14ac:dyDescent="0.2">
      <c r="A30" s="15"/>
      <c r="B30" s="15"/>
      <c r="C30" s="15"/>
      <c r="D30" s="15"/>
      <c r="E30" s="15"/>
      <c r="F30" s="15"/>
      <c r="G30" s="15"/>
      <c r="H30" s="15"/>
    </row>
    <row r="31" spans="1:9" hidden="1" x14ac:dyDescent="0.2">
      <c r="A31" s="16" t="s">
        <v>13</v>
      </c>
      <c r="B31" s="16">
        <v>0</v>
      </c>
      <c r="C31" s="15"/>
      <c r="D31" s="15"/>
      <c r="E31" s="15"/>
      <c r="F31" s="15"/>
      <c r="G31" s="15"/>
      <c r="H31" s="15"/>
    </row>
    <row r="32" spans="1:9" hidden="1" x14ac:dyDescent="0.2">
      <c r="A32" s="16" t="s">
        <v>29</v>
      </c>
      <c r="B32" s="16">
        <v>3500</v>
      </c>
      <c r="C32" s="15"/>
      <c r="D32" s="15"/>
      <c r="E32" s="15"/>
      <c r="F32" s="15"/>
      <c r="G32" s="15"/>
      <c r="H32" s="15"/>
    </row>
    <row r="33" spans="1:8" hidden="1" x14ac:dyDescent="0.2">
      <c r="A33" s="16" t="s">
        <v>30</v>
      </c>
      <c r="B33" s="16">
        <v>2000</v>
      </c>
      <c r="C33" s="15"/>
      <c r="D33" s="15"/>
      <c r="E33" s="15"/>
      <c r="F33" s="15"/>
      <c r="G33" s="15"/>
      <c r="H33" s="15"/>
    </row>
    <row r="34" spans="1:8" hidden="1" x14ac:dyDescent="0.2">
      <c r="A34" s="16" t="s">
        <v>31</v>
      </c>
      <c r="B34" s="16">
        <v>4000</v>
      </c>
      <c r="C34" s="15"/>
      <c r="D34" s="15"/>
      <c r="E34" s="15"/>
      <c r="F34" s="15"/>
      <c r="G34" s="15"/>
      <c r="H34" s="15"/>
    </row>
    <row r="35" spans="1:8" hidden="1" x14ac:dyDescent="0.2">
      <c r="A35" s="16" t="s">
        <v>32</v>
      </c>
      <c r="B35" s="16">
        <v>7000</v>
      </c>
      <c r="C35" s="15"/>
      <c r="D35" s="15"/>
      <c r="E35" s="15"/>
      <c r="F35" s="15"/>
      <c r="G35" s="15"/>
      <c r="H35" s="15"/>
    </row>
  </sheetData>
  <dataValidations count="2">
    <dataValidation type="list" allowBlank="1" showInputMessage="1" showErrorMessage="1" sqref="I6">
      <formula1>$A$31:$A$35</formula1>
    </dataValidation>
    <dataValidation type="list" allowBlank="1" showErrorMessage="1" sqref="I2">
      <formula1>$B$28:$B$29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Drop Down 2">
              <controlPr locked="0" defaultSize="0" autoLine="0" autoPict="0">
                <anchor moveWithCells="1">
                  <from>
                    <xdr:col>8</xdr:col>
                    <xdr:colOff>19050</xdr:colOff>
                    <xdr:row>1</xdr:row>
                    <xdr:rowOff>28575</xdr:rowOff>
                  </from>
                  <to>
                    <xdr:col>8</xdr:col>
                    <xdr:colOff>1295400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" name="Drop Down 3">
              <controlPr locked="0" defaultSize="0" autoLine="0" autoPict="0">
                <anchor moveWithCells="1">
                  <from>
                    <xdr:col>8</xdr:col>
                    <xdr:colOff>19050</xdr:colOff>
                    <xdr:row>5</xdr:row>
                    <xdr:rowOff>47625</xdr:rowOff>
                  </from>
                  <to>
                    <xdr:col>9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32"/>
  <sheetViews>
    <sheetView zoomScale="130" zoomScaleNormal="130" workbookViewId="0">
      <selection activeCell="C3" sqref="C3"/>
    </sheetView>
  </sheetViews>
  <sheetFormatPr defaultRowHeight="12.75" x14ac:dyDescent="0.2"/>
  <cols>
    <col min="1" max="1" width="20.28515625" style="17"/>
    <col min="2" max="2" width="10.7109375" style="17"/>
    <col min="3" max="3" width="12.7109375" style="17" customWidth="1"/>
    <col min="4" max="4" width="10.7109375" style="17"/>
    <col min="5" max="5" width="13.85546875" style="17"/>
    <col min="6" max="6" width="12" style="17"/>
    <col min="7" max="7" width="10.85546875" style="17"/>
    <col min="8" max="8" width="10.5703125" style="17"/>
    <col min="9" max="9" width="4.85546875" style="17"/>
    <col min="10" max="10" width="19.7109375" style="17"/>
    <col min="11" max="11" width="27" style="17" customWidth="1"/>
    <col min="12" max="12" width="4" style="17" hidden="1" customWidth="1"/>
    <col min="13" max="256" width="9.140625" style="17"/>
    <col min="257" max="257" width="21.7109375" style="17"/>
    <col min="258" max="258" width="11.28515625" style="17"/>
    <col min="259" max="259" width="9.5703125" style="17"/>
    <col min="260" max="260" width="11.28515625" style="17"/>
    <col min="261" max="261" width="14.42578125" style="17"/>
    <col min="262" max="263" width="12" style="17"/>
    <col min="264" max="264" width="10.28515625" style="17"/>
    <col min="265" max="265" width="9.140625" style="17"/>
    <col min="266" max="266" width="19.7109375" style="17"/>
    <col min="267" max="267" width="25.5703125" style="17"/>
    <col min="268" max="268" width="0" style="17" hidden="1"/>
    <col min="269" max="512" width="9.140625" style="17"/>
    <col min="513" max="513" width="21.7109375" style="17"/>
    <col min="514" max="514" width="11.28515625" style="17"/>
    <col min="515" max="515" width="9.5703125" style="17"/>
    <col min="516" max="516" width="11.28515625" style="17"/>
    <col min="517" max="517" width="14.42578125" style="17"/>
    <col min="518" max="519" width="12" style="17"/>
    <col min="520" max="520" width="10.28515625" style="17"/>
    <col min="521" max="521" width="9.140625" style="17"/>
    <col min="522" max="522" width="19.7109375" style="17"/>
    <col min="523" max="523" width="25.5703125" style="17"/>
    <col min="524" max="524" width="0" style="17" hidden="1"/>
    <col min="525" max="768" width="9.140625" style="17"/>
    <col min="769" max="769" width="21.7109375" style="17"/>
    <col min="770" max="770" width="11.28515625" style="17"/>
    <col min="771" max="771" width="9.5703125" style="17"/>
    <col min="772" max="772" width="11.28515625" style="17"/>
    <col min="773" max="773" width="14.42578125" style="17"/>
    <col min="774" max="775" width="12" style="17"/>
    <col min="776" max="776" width="10.28515625" style="17"/>
    <col min="777" max="777" width="9.140625" style="17"/>
    <col min="778" max="778" width="19.7109375" style="17"/>
    <col min="779" max="779" width="25.5703125" style="17"/>
    <col min="780" max="780" width="0" style="17" hidden="1"/>
    <col min="781" max="1025" width="9.140625" style="17"/>
  </cols>
  <sheetData>
    <row r="1" spans="1:12" x14ac:dyDescent="0.2">
      <c r="A1"/>
      <c r="B1" s="17" t="s">
        <v>0</v>
      </c>
      <c r="C1" s="17" t="s">
        <v>1</v>
      </c>
      <c r="D1"/>
      <c r="E1"/>
      <c r="F1"/>
      <c r="G1"/>
      <c r="H1"/>
      <c r="J1"/>
      <c r="K1"/>
      <c r="L1"/>
    </row>
    <row r="2" spans="1:12" ht="30" customHeight="1" x14ac:dyDescent="0.2">
      <c r="A2"/>
      <c r="B2" s="17" t="s">
        <v>33</v>
      </c>
      <c r="C2"/>
      <c r="D2" s="17" t="s">
        <v>34</v>
      </c>
      <c r="E2"/>
      <c r="F2"/>
      <c r="G2" s="17" t="s">
        <v>33</v>
      </c>
      <c r="H2" s="17" t="s">
        <v>34</v>
      </c>
      <c r="J2" s="17" t="s">
        <v>4</v>
      </c>
      <c r="K2" s="34" t="s">
        <v>5</v>
      </c>
      <c r="L2"/>
    </row>
    <row r="3" spans="1:12" x14ac:dyDescent="0.2">
      <c r="A3" s="18" t="s">
        <v>35</v>
      </c>
      <c r="B3" s="19">
        <v>50000</v>
      </c>
      <c r="C3"/>
      <c r="D3" s="19">
        <v>10000</v>
      </c>
      <c r="E3"/>
      <c r="F3" s="17" t="s">
        <v>3</v>
      </c>
      <c r="G3" s="19">
        <v>1</v>
      </c>
      <c r="H3" s="19">
        <v>1</v>
      </c>
      <c r="J3" s="20" t="s">
        <v>7</v>
      </c>
      <c r="K3">
        <f>INDEX(A24:A25,L3)</f>
        <v>0</v>
      </c>
      <c r="L3">
        <v>1</v>
      </c>
    </row>
    <row r="4" spans="1:12" x14ac:dyDescent="0.2">
      <c r="A4" s="18" t="s">
        <v>6</v>
      </c>
      <c r="B4" s="21">
        <f>B3-B5</f>
        <v>28032</v>
      </c>
      <c r="C4"/>
      <c r="D4" s="21">
        <f>D3-D5</f>
        <v>14700</v>
      </c>
      <c r="E4"/>
      <c r="F4"/>
      <c r="G4"/>
      <c r="H4"/>
      <c r="J4" s="17" t="s">
        <v>9</v>
      </c>
      <c r="K4"/>
      <c r="L4"/>
    </row>
    <row r="5" spans="1:12" x14ac:dyDescent="0.2">
      <c r="A5" s="18" t="s">
        <v>8</v>
      </c>
      <c r="B5" s="22">
        <f>IF((B3-CEILING(2/3*K12,1)-(G3*K14))&gt;G5,FLOOR(((B3-(2/3*K12)-(G3*K14))-(FLOOR(G5,3)/4)),1),FLOOR(B3-(2/3*K12)-(G3*K14),3)*2/3)</f>
        <v>21968</v>
      </c>
      <c r="C5"/>
      <c r="D5" s="22">
        <f>IF((D3-CEILING(2/3*K12,1)-(H3*K14))&gt;G5,FLOOR(((D3-(2/3*K12)-(H3*K14))-(FLOOR(G5,3)/4)),1),FLOOR(D3-(2/3*K12)-(H3*K14),3)*2/3)</f>
        <v>-4700</v>
      </c>
      <c r="E5"/>
      <c r="F5" s="17" t="s">
        <v>36</v>
      </c>
      <c r="G5" s="23">
        <f>2*(K10+K11)</f>
        <v>40914</v>
      </c>
      <c r="H5" s="23">
        <f>2*(K10+K11)</f>
        <v>40914</v>
      </c>
      <c r="J5"/>
      <c r="K5"/>
      <c r="L5"/>
    </row>
    <row r="6" spans="1:12" ht="27.75" customHeight="1" x14ac:dyDescent="0.2">
      <c r="A6" s="18"/>
      <c r="B6" s="24"/>
      <c r="C6"/>
      <c r="D6" s="24"/>
      <c r="E6"/>
      <c r="F6" s="17" t="s">
        <v>10</v>
      </c>
      <c r="G6" s="25">
        <v>0.21</v>
      </c>
      <c r="J6" s="20" t="s">
        <v>12</v>
      </c>
      <c r="K6" s="35" t="s">
        <v>13</v>
      </c>
      <c r="L6">
        <v>1</v>
      </c>
    </row>
    <row r="7" spans="1:12" ht="16.5" customHeight="1" x14ac:dyDescent="0.2">
      <c r="A7" s="18" t="s">
        <v>17</v>
      </c>
      <c r="B7" s="26">
        <v>0</v>
      </c>
      <c r="C7"/>
      <c r="D7" s="24"/>
      <c r="E7"/>
      <c r="F7"/>
      <c r="G7"/>
      <c r="J7" s="27"/>
      <c r="K7">
        <f>INDEX(B27:B31,L6)</f>
        <v>0</v>
      </c>
      <c r="L7"/>
    </row>
    <row r="8" spans="1:12" x14ac:dyDescent="0.2">
      <c r="A8" s="18"/>
      <c r="B8" s="24"/>
      <c r="C8"/>
      <c r="D8" s="24"/>
      <c r="E8"/>
      <c r="F8"/>
      <c r="G8"/>
      <c r="J8"/>
      <c r="K8"/>
    </row>
    <row r="9" spans="1:12" ht="25.5" x14ac:dyDescent="0.2">
      <c r="A9" s="18" t="s">
        <v>37</v>
      </c>
      <c r="B9" s="24">
        <f>IF(B5&lt;0,0,B5)+IF(D5&lt;0,0,D5)+B7</f>
        <v>21968</v>
      </c>
      <c r="C9"/>
      <c r="D9" s="24"/>
      <c r="E9"/>
      <c r="F9" s="20" t="s">
        <v>15</v>
      </c>
      <c r="G9" s="19">
        <v>0</v>
      </c>
      <c r="J9"/>
      <c r="K9"/>
    </row>
    <row r="10" spans="1:12" x14ac:dyDescent="0.2">
      <c r="A10" s="28"/>
      <c r="B10"/>
      <c r="C10"/>
      <c r="D10"/>
      <c r="E10"/>
      <c r="F10"/>
      <c r="G10"/>
      <c r="J10" s="1" t="s">
        <v>19</v>
      </c>
      <c r="K10" s="11">
        <v>4860</v>
      </c>
    </row>
    <row r="11" spans="1:12" x14ac:dyDescent="0.2">
      <c r="A11" s="28" t="s">
        <v>11</v>
      </c>
      <c r="B11" s="17">
        <f>1350*(1+G6)</f>
        <v>1633.5</v>
      </c>
      <c r="C11"/>
      <c r="D11"/>
      <c r="E11"/>
      <c r="F11" s="27" t="s">
        <v>18</v>
      </c>
      <c r="G11" s="17">
        <f>250*G9*(1+G6)</f>
        <v>0</v>
      </c>
      <c r="J11" s="1" t="s">
        <v>20</v>
      </c>
      <c r="K11" s="12">
        <v>15597</v>
      </c>
    </row>
    <row r="12" spans="1:12" x14ac:dyDescent="0.2">
      <c r="A12" s="28" t="s">
        <v>14</v>
      </c>
      <c r="B12" s="19">
        <v>0</v>
      </c>
      <c r="C12"/>
      <c r="D12"/>
      <c r="E12"/>
      <c r="F12"/>
      <c r="J12" s="1" t="s">
        <v>23</v>
      </c>
      <c r="K12" s="1">
        <f>K10+K11</f>
        <v>20457</v>
      </c>
    </row>
    <row r="13" spans="1:12" x14ac:dyDescent="0.2">
      <c r="A13" s="28"/>
      <c r="B13"/>
      <c r="C13"/>
      <c r="D13"/>
      <c r="E13"/>
      <c r="F13"/>
      <c r="J13" s="27" t="s">
        <v>38</v>
      </c>
      <c r="K13" s="17">
        <v>0</v>
      </c>
    </row>
    <row r="14" spans="1:12" x14ac:dyDescent="0.2">
      <c r="A14" s="28" t="s">
        <v>21</v>
      </c>
      <c r="B14" s="29">
        <f>B9-B11-B12</f>
        <v>20334.5</v>
      </c>
      <c r="C14" s="29">
        <f>B14*60-G11-K3-K4-K7-K13</f>
        <v>1220070</v>
      </c>
      <c r="E14" s="17" t="s">
        <v>22</v>
      </c>
      <c r="F14" s="29">
        <f>C14/60</f>
        <v>20334.5</v>
      </c>
      <c r="J14" s="28" t="s">
        <v>40</v>
      </c>
      <c r="K14" s="1">
        <v>3409.5</v>
      </c>
    </row>
    <row r="15" spans="1:12" x14ac:dyDescent="0.2">
      <c r="A15" s="28"/>
      <c r="B15"/>
      <c r="C15"/>
      <c r="F15"/>
    </row>
    <row r="16" spans="1:12" x14ac:dyDescent="0.2">
      <c r="A16" s="28"/>
      <c r="B16"/>
      <c r="C16" s="17" t="s">
        <v>24</v>
      </c>
      <c r="F16" s="17">
        <f>C14/3*10</f>
        <v>4066900</v>
      </c>
    </row>
    <row r="17" spans="1:6" x14ac:dyDescent="0.2">
      <c r="A17" s="28"/>
      <c r="B17"/>
      <c r="C17"/>
      <c r="F17"/>
    </row>
    <row r="18" spans="1:6" x14ac:dyDescent="0.2">
      <c r="A18" s="28"/>
      <c r="B18"/>
      <c r="C18" s="17" t="s">
        <v>26</v>
      </c>
      <c r="F18" s="19">
        <v>500000</v>
      </c>
    </row>
    <row r="19" spans="1:6" x14ac:dyDescent="0.2">
      <c r="A19" s="28"/>
      <c r="B19"/>
      <c r="C19"/>
      <c r="F19"/>
    </row>
    <row r="20" spans="1:6" x14ac:dyDescent="0.2">
      <c r="A20" s="28"/>
      <c r="B20"/>
      <c r="C20" s="17" t="s">
        <v>27</v>
      </c>
      <c r="F20" s="30">
        <f>C14/F18</f>
        <v>2.44014</v>
      </c>
    </row>
    <row r="21" spans="1:6" x14ac:dyDescent="0.2">
      <c r="A21"/>
      <c r="B21"/>
    </row>
    <row r="22" spans="1:6" x14ac:dyDescent="0.2">
      <c r="A22"/>
      <c r="B22"/>
    </row>
    <row r="23" spans="1:6" ht="14.25" customHeight="1" x14ac:dyDescent="0.2">
      <c r="A23"/>
      <c r="B23"/>
    </row>
    <row r="24" spans="1:6" hidden="1" x14ac:dyDescent="0.2">
      <c r="A24" s="17">
        <v>0</v>
      </c>
      <c r="B24" s="17" t="s">
        <v>28</v>
      </c>
    </row>
    <row r="25" spans="1:6" hidden="1" x14ac:dyDescent="0.2">
      <c r="A25" s="17">
        <f>6000*(1+G6)</f>
        <v>7260</v>
      </c>
      <c r="B25" s="17" t="s">
        <v>5</v>
      </c>
    </row>
    <row r="26" spans="1:6" hidden="1" x14ac:dyDescent="0.2">
      <c r="A26"/>
      <c r="B26"/>
    </row>
    <row r="27" spans="1:6" hidden="1" x14ac:dyDescent="0.2">
      <c r="A27" s="29" t="s">
        <v>13</v>
      </c>
      <c r="B27" s="29">
        <v>0</v>
      </c>
    </row>
    <row r="28" spans="1:6" hidden="1" x14ac:dyDescent="0.2">
      <c r="A28" s="31" t="s">
        <v>29</v>
      </c>
      <c r="B28" s="29">
        <v>3500</v>
      </c>
    </row>
    <row r="29" spans="1:6" hidden="1" x14ac:dyDescent="0.2">
      <c r="A29" s="29" t="s">
        <v>30</v>
      </c>
      <c r="B29" s="29">
        <v>2000</v>
      </c>
    </row>
    <row r="30" spans="1:6" hidden="1" x14ac:dyDescent="0.2">
      <c r="A30" s="29" t="s">
        <v>31</v>
      </c>
      <c r="B30" s="29">
        <v>4000</v>
      </c>
    </row>
    <row r="31" spans="1:6" hidden="1" x14ac:dyDescent="0.2">
      <c r="A31" s="29" t="s">
        <v>32</v>
      </c>
      <c r="B31" s="29">
        <v>7000</v>
      </c>
    </row>
    <row r="32" spans="1:6" ht="10.5" customHeight="1" x14ac:dyDescent="0.2"/>
  </sheetData>
  <dataValidations disablePrompts="1" count="4">
    <dataValidation type="list" allowBlank="1" showErrorMessage="1" sqref="ACY2 JG2 TC2">
      <formula1>$B$28:$B$29</formula1>
      <formula2>0</formula2>
    </dataValidation>
    <dataValidation type="list" allowBlank="1" showInputMessage="1" showErrorMessage="1" sqref="ACY6 JG6 TC6">
      <formula1>$A$31:$A$35</formula1>
      <formula2>0</formula2>
    </dataValidation>
    <dataValidation type="list" allowBlank="1" showErrorMessage="1" sqref="K2">
      <formula1>$B$28:$B$29</formula1>
    </dataValidation>
    <dataValidation type="list" allowBlank="1" showInputMessage="1" showErrorMessage="1" sqref="K6">
      <formula1>$A$31:$A$35</formula1>
    </dataValidation>
  </dataValidation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Drop Down 1">
              <controlPr locked="0" defaultSize="0" autoLine="0" autoPict="0">
                <anchor moveWithCells="1">
                  <from>
                    <xdr:col>10</xdr:col>
                    <xdr:colOff>19050</xdr:colOff>
                    <xdr:row>1</xdr:row>
                    <xdr:rowOff>28575</xdr:rowOff>
                  </from>
                  <to>
                    <xdr:col>10</xdr:col>
                    <xdr:colOff>323850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Drop Down 2">
              <controlPr locked="0" defaultSize="0" autoLine="0" autoPict="0">
                <anchor moveWithCells="1">
                  <from>
                    <xdr:col>10</xdr:col>
                    <xdr:colOff>19050</xdr:colOff>
                    <xdr:row>5</xdr:row>
                    <xdr:rowOff>47625</xdr:rowOff>
                  </from>
                  <to>
                    <xdr:col>10</xdr:col>
                    <xdr:colOff>323850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Drop Down 4">
              <controlPr defaultSize="0" autoLine="0" autoPict="0">
                <anchor moveWithCells="1">
                  <from>
                    <xdr:col>10</xdr:col>
                    <xdr:colOff>28575</xdr:colOff>
                    <xdr:row>1</xdr:row>
                    <xdr:rowOff>57150</xdr:rowOff>
                  </from>
                  <to>
                    <xdr:col>10</xdr:col>
                    <xdr:colOff>1666875</xdr:colOff>
                    <xdr:row>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Drop Down 5">
              <controlPr defaultSize="0" autoLine="0" autoPict="0">
                <anchor moveWithCells="1">
                  <from>
                    <xdr:col>10</xdr:col>
                    <xdr:colOff>38100</xdr:colOff>
                    <xdr:row>5</xdr:row>
                    <xdr:rowOff>28575</xdr:rowOff>
                  </from>
                  <to>
                    <xdr:col>10</xdr:col>
                    <xdr:colOff>1666875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Drop Down 6">
              <controlPr defaultSize="0" autoLine="0" autoPict="0">
                <anchor moveWithCells="1">
                  <from>
                    <xdr:col>10</xdr:col>
                    <xdr:colOff>28575</xdr:colOff>
                    <xdr:row>1</xdr:row>
                    <xdr:rowOff>57150</xdr:rowOff>
                  </from>
                  <to>
                    <xdr:col>10</xdr:col>
                    <xdr:colOff>1666875</xdr:colOff>
                    <xdr:row>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Drop Down 7">
              <controlPr defaultSize="0" autoLine="0" autoPict="0">
                <anchor moveWithCells="1">
                  <from>
                    <xdr:col>10</xdr:col>
                    <xdr:colOff>38100</xdr:colOff>
                    <xdr:row>5</xdr:row>
                    <xdr:rowOff>28575</xdr:rowOff>
                  </from>
                  <to>
                    <xdr:col>10</xdr:col>
                    <xdr:colOff>1666875</xdr:colOff>
                    <xdr:row>5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Jednotlivec</vt:lpstr>
      <vt:lpstr>Manželé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Schwarzová Lucie Mgr.</dc:creator>
  <cp:lastModifiedBy>Plačková Liběna</cp:lastModifiedBy>
  <cp:revision>0</cp:revision>
  <cp:lastPrinted>2010-03-31T11:57:08Z</cp:lastPrinted>
  <dcterms:created xsi:type="dcterms:W3CDTF">2008-03-31T12:32:28Z</dcterms:created>
  <dcterms:modified xsi:type="dcterms:W3CDTF">2023-01-09T12:17:33Z</dcterms:modified>
</cp:coreProperties>
</file>